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all" sheetId="1" r:id="rId4"/>
    <sheet state="visible" name="summary | O-IRP (low cost insta" sheetId="2" r:id="rId5"/>
    <sheet state="visible" name="summary | O-IRP (high cost inst" sheetId="3" r:id="rId6"/>
    <sheet state="visible" name="summary | ALG^({gamma}) (low co" sheetId="4" r:id="rId7"/>
    <sheet state="visible" name="summary | ALG^({gamma}) (high c" sheetId="5" r:id="rId8"/>
    <sheet state="visible" name="all | O-IRP (low cost instances" sheetId="6" r:id="rId9"/>
    <sheet state="visible" name="all | O-IRP (high cost instance" sheetId="7" r:id="rId10"/>
    <sheet state="visible" name="all | ALG^({gamma}) (low cost i" sheetId="8" r:id="rId11"/>
    <sheet state="visible" name="all | ALG^({gamma}) (high cost " sheetId="9" r:id="rId12"/>
    <sheet state="visible" name="summary customers (low cost)" sheetId="10" r:id="rId13"/>
    <sheet state="visible" name="summary customers (high cost)" sheetId="11" r:id="rId14"/>
  </sheets>
  <definedNames/>
  <calcPr/>
</workbook>
</file>

<file path=xl/sharedStrings.xml><?xml version="1.0" encoding="utf-8"?>
<sst xmlns="http://schemas.openxmlformats.org/spreadsheetml/2006/main" count="2474" uniqueCount="91">
  <si>
    <t>Low Cost</t>
  </si>
  <si>
    <t>High Cost</t>
  </si>
  <si>
    <t># periods</t>
  </si>
  <si>
    <t>Algorithm</t>
  </si>
  <si>
    <t>UB</t>
  </si>
  <si>
    <t>LB</t>
  </si>
  <si>
    <t>GAP (%)</t>
  </si>
  <si>
    <t>time (s)</t>
  </si>
  <si>
    <t>Z</t>
  </si>
  <si>
    <t>O-IRP</t>
  </si>
  <si>
    <t>-</t>
  </si>
  <si>
    <t>ALG(0)</t>
  </si>
  <si>
    <t>ALG(1)</t>
  </si>
  <si>
    <t>ALG(2)</t>
  </si>
  <si>
    <t>ALG(3)</t>
  </si>
  <si>
    <t>ALG(4)</t>
  </si>
  <si>
    <t>Instance type</t>
  </si>
  <si>
    <t># vehicles</t>
  </si>
  <si>
    <t># customers</t>
  </si>
  <si>
    <t>IRP + VIs</t>
  </si>
  <si>
    <t>Low cost</t>
  </si>
  <si>
    <t>average</t>
  </si>
  <si>
    <t>average (all t = 3)</t>
  </si>
  <si>
    <t>average (all t = 6)</t>
  </si>
  <si>
    <t>High cost</t>
  </si>
  <si>
    <t>Rolling horizon scenario</t>
  </si>
  <si>
    <t>ALG(\gamma) scenario 1</t>
  </si>
  <si>
    <t>ALG(\gamma) scenario 2</t>
  </si>
  <si>
    <t>RH-IRP + VIs</t>
  </si>
  <si>
    <t>average all (t = 6)</t>
  </si>
  <si>
    <t>instance</t>
  </si>
  <si>
    <t>check</t>
  </si>
  <si>
    <t>abs1n5</t>
  </si>
  <si>
    <t>abs2n5</t>
  </si>
  <si>
    <t>abs3n5</t>
  </si>
  <si>
    <t>abs4n5</t>
  </si>
  <si>
    <t>abs5n5</t>
  </si>
  <si>
    <t>abs1n10</t>
  </si>
  <si>
    <t>abs2n10</t>
  </si>
  <si>
    <t>abs3n10</t>
  </si>
  <si>
    <t>abs4n10</t>
  </si>
  <si>
    <t>abs5n10</t>
  </si>
  <si>
    <t>abs1n15</t>
  </si>
  <si>
    <t>abs2n15</t>
  </si>
  <si>
    <t>abs3n15</t>
  </si>
  <si>
    <t>abs4n15</t>
  </si>
  <si>
    <t>abs5n15</t>
  </si>
  <si>
    <t>abs1n20</t>
  </si>
  <si>
    <t>abs2n20</t>
  </si>
  <si>
    <t>abs3n20</t>
  </si>
  <si>
    <t>abs4n20</t>
  </si>
  <si>
    <t>abs5n20</t>
  </si>
  <si>
    <t>abs1n25</t>
  </si>
  <si>
    <t>abs2n25</t>
  </si>
  <si>
    <t>abs3n25</t>
  </si>
  <si>
    <t>abs4n25</t>
  </si>
  <si>
    <t>abs5n25</t>
  </si>
  <si>
    <t>abs1n30</t>
  </si>
  <si>
    <t>abs2n30</t>
  </si>
  <si>
    <t>abs3n30</t>
  </si>
  <si>
    <t>abs4n30</t>
  </si>
  <si>
    <t>abs5n30</t>
  </si>
  <si>
    <t>abs1n35</t>
  </si>
  <si>
    <t>abs2n35</t>
  </si>
  <si>
    <t>abs3n35</t>
  </si>
  <si>
    <t>abs4n35</t>
  </si>
  <si>
    <t>abs5n35</t>
  </si>
  <si>
    <t>abs1n40</t>
  </si>
  <si>
    <t>abs2n40</t>
  </si>
  <si>
    <t>abs3n40</t>
  </si>
  <si>
    <t>abs4n40</t>
  </si>
  <si>
    <t>abs5n40</t>
  </si>
  <si>
    <t>abs1n45</t>
  </si>
  <si>
    <t>abs2n45</t>
  </si>
  <si>
    <t>abs3n45</t>
  </si>
  <si>
    <t>abs4n45</t>
  </si>
  <si>
    <t>abs5n45</t>
  </si>
  <si>
    <t>abs1n50</t>
  </si>
  <si>
    <t>abs2n50</t>
  </si>
  <si>
    <t>abs3n50</t>
  </si>
  <si>
    <t>abs4n50</t>
  </si>
  <si>
    <t>abs5n50</t>
  </si>
  <si>
    <t># infeas</t>
  </si>
  <si>
    <t>K</t>
  </si>
  <si>
    <t>Alg(0)</t>
  </si>
  <si>
    <t>Alg(1)</t>
  </si>
  <si>
    <t>Alg(\gamma) s1</t>
  </si>
  <si>
    <t>Alg(\gamma) s2</t>
  </si>
  <si>
    <t>Alg(2)</t>
  </si>
  <si>
    <t>Alg(3)</t>
  </si>
  <si>
    <t>Alg(4)</t>
  </si>
</sst>
</file>

<file path=xl/styles.xml><?xml version="1.0" encoding="utf-8"?>
<styleSheet xmlns="http://schemas.openxmlformats.org/spreadsheetml/2006/main" xmlns:x14ac="http://schemas.microsoft.com/office/spreadsheetml/2009/9/ac" xmlns:mc="http://schemas.openxmlformats.org/markup-compatibility/2006">
  <fonts count="14">
    <font>
      <sz val="10.0"/>
      <color rgb="FF000000"/>
      <name val="Arial"/>
      <scheme val="minor"/>
    </font>
    <font>
      <color theme="1"/>
      <name val="Arial"/>
    </font>
    <font>
      <b/>
      <color theme="1"/>
      <name val="Arial"/>
      <scheme val="minor"/>
    </font>
    <font>
      <b/>
      <color theme="1"/>
      <name val="Arial"/>
    </font>
    <font>
      <color theme="1"/>
      <name val="Arial"/>
      <scheme val="minor"/>
    </font>
    <font/>
    <font>
      <sz val="10.0"/>
      <color theme="1"/>
      <name val="Arial"/>
      <scheme val="minor"/>
    </font>
    <font>
      <sz val="8.0"/>
      <color theme="1"/>
      <name val="&quot;Liberation Sans&quot;"/>
    </font>
    <font>
      <i/>
      <color rgb="FF0060AA"/>
      <name val="&quot;Courier new&quot;"/>
    </font>
    <font>
      <sz val="8.0"/>
      <color rgb="FF000000"/>
      <name val="&quot;Open Sans&quot;"/>
    </font>
    <font>
      <b/>
      <sz val="10.0"/>
      <color theme="1"/>
      <name val="Arial"/>
      <scheme val="minor"/>
    </font>
    <font>
      <sz val="10.0"/>
      <color rgb="FF1F1F1F"/>
      <name val="Arial"/>
      <scheme val="minor"/>
    </font>
    <font>
      <sz val="10.0"/>
      <color theme="1"/>
      <name val="&quot;Liberation Sans&quot;"/>
    </font>
    <font>
      <sz val="10.0"/>
      <color theme="1"/>
      <name val="Arial"/>
    </font>
  </fonts>
  <fills count="6">
    <fill>
      <patternFill patternType="none"/>
    </fill>
    <fill>
      <patternFill patternType="lightGray"/>
    </fill>
    <fill>
      <patternFill patternType="solid">
        <fgColor rgb="FFEFEFEF"/>
        <bgColor rgb="FFEFEFEF"/>
      </patternFill>
    </fill>
    <fill>
      <patternFill patternType="solid">
        <fgColor rgb="FFFFFFFF"/>
        <bgColor rgb="FFFFFFFF"/>
      </patternFill>
    </fill>
    <fill>
      <patternFill patternType="solid">
        <fgColor rgb="FFF5F5F5"/>
        <bgColor rgb="FFF5F5F5"/>
      </patternFill>
    </fill>
    <fill>
      <patternFill patternType="solid">
        <fgColor rgb="FFF3F3F3"/>
        <bgColor rgb="FFF3F3F3"/>
      </patternFill>
    </fill>
  </fills>
  <borders count="7">
    <border/>
    <border>
      <bottom style="thin">
        <color rgb="FF000000"/>
      </bottom>
    </border>
    <border>
      <top style="thin">
        <color rgb="FF000000"/>
      </top>
    </border>
    <border>
      <top style="thin">
        <color rgb="FF000000"/>
      </top>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s>
  <cellStyleXfs count="1">
    <xf borderId="0" fillId="0" fontId="0" numFmtId="0" applyAlignment="1" applyFont="1"/>
  </cellStyleXfs>
  <cellXfs count="112">
    <xf borderId="0" fillId="0" fontId="0" numFmtId="0" xfId="0" applyAlignment="1" applyFont="1">
      <alignment readingOrder="0" shrinkToFit="0" vertical="bottom" wrapText="0"/>
    </xf>
    <xf borderId="0" fillId="2" fontId="1" numFmtId="2" xfId="0" applyAlignment="1" applyFill="1" applyFont="1" applyNumberFormat="1">
      <alignment vertical="bottom"/>
    </xf>
    <xf borderId="0" fillId="0" fontId="2" numFmtId="0" xfId="0" applyAlignment="1" applyFont="1">
      <alignment horizontal="center" readingOrder="0"/>
    </xf>
    <xf borderId="1" fillId="0" fontId="2" numFmtId="0" xfId="0" applyAlignment="1" applyBorder="1" applyFont="1">
      <alignment horizontal="center" readingOrder="0"/>
    </xf>
    <xf borderId="1" fillId="0" fontId="3" numFmtId="2" xfId="0" applyAlignment="1" applyBorder="1" applyFont="1" applyNumberFormat="1">
      <alignment horizontal="center" vertical="bottom"/>
    </xf>
    <xf borderId="0" fillId="0" fontId="4" numFmtId="0" xfId="0" applyAlignment="1" applyFont="1">
      <alignment horizontal="center" readingOrder="0" vertical="center"/>
    </xf>
    <xf borderId="0" fillId="0" fontId="4" numFmtId="0" xfId="0" applyAlignment="1" applyFont="1">
      <alignment horizontal="right" readingOrder="0"/>
    </xf>
    <xf borderId="0" fillId="0" fontId="4" numFmtId="2" xfId="0" applyAlignment="1" applyFont="1" applyNumberFormat="1">
      <alignment horizontal="right"/>
    </xf>
    <xf borderId="2" fillId="0" fontId="4" numFmtId="0" xfId="0" applyAlignment="1" applyBorder="1" applyFont="1">
      <alignment horizontal="center" readingOrder="0" vertical="center"/>
    </xf>
    <xf borderId="2" fillId="0" fontId="4" numFmtId="0" xfId="0" applyAlignment="1" applyBorder="1" applyFont="1">
      <alignment horizontal="right" readingOrder="0"/>
    </xf>
    <xf borderId="2" fillId="0" fontId="4" numFmtId="2" xfId="0" applyAlignment="1" applyBorder="1" applyFont="1" applyNumberFormat="1">
      <alignment horizontal="right"/>
    </xf>
    <xf borderId="0" fillId="0" fontId="4" numFmtId="0" xfId="0" applyAlignment="1" applyFont="1">
      <alignment horizontal="right"/>
    </xf>
    <xf borderId="0" fillId="0" fontId="3" numFmtId="0" xfId="0" applyAlignment="1" applyFont="1">
      <alignment horizontal="center" vertical="bottom"/>
    </xf>
    <xf borderId="0" fillId="0" fontId="3" numFmtId="0" xfId="0" applyAlignment="1" applyFont="1">
      <alignment horizontal="center" readingOrder="0" vertical="bottom"/>
    </xf>
    <xf borderId="3" fillId="0" fontId="3" numFmtId="0" xfId="0" applyAlignment="1" applyBorder="1" applyFont="1">
      <alignment horizontal="center" vertical="bottom"/>
    </xf>
    <xf borderId="3" fillId="0" fontId="5" numFmtId="0" xfId="0" applyBorder="1" applyFont="1"/>
    <xf borderId="4" fillId="0" fontId="5" numFmtId="0" xfId="0" applyBorder="1" applyFont="1"/>
    <xf borderId="1" fillId="0" fontId="5" numFmtId="0" xfId="0" applyBorder="1" applyFont="1"/>
    <xf borderId="5" fillId="0" fontId="3" numFmtId="2" xfId="0" applyAlignment="1" applyBorder="1" applyFont="1" applyNumberFormat="1">
      <alignment horizontal="center" vertical="bottom"/>
    </xf>
    <xf borderId="0" fillId="0" fontId="4" numFmtId="0" xfId="0" applyAlignment="1" applyFont="1">
      <alignment horizontal="center" readingOrder="0" textRotation="90" vertical="center"/>
    </xf>
    <xf borderId="2" fillId="0" fontId="1" numFmtId="1" xfId="0" applyAlignment="1" applyBorder="1" applyFont="1" applyNumberFormat="1">
      <alignment horizontal="right" vertical="bottom"/>
    </xf>
    <xf borderId="0" fillId="0" fontId="6" numFmtId="2" xfId="0" applyAlignment="1" applyFont="1" applyNumberFormat="1">
      <alignment horizontal="right" readingOrder="0"/>
    </xf>
    <xf borderId="0" fillId="0" fontId="1" numFmtId="1" xfId="0" applyAlignment="1" applyFont="1" applyNumberFormat="1">
      <alignment horizontal="right" vertical="bottom"/>
    </xf>
    <xf borderId="0" fillId="0" fontId="4" numFmtId="11" xfId="0" applyAlignment="1" applyFont="1" applyNumberFormat="1">
      <alignment readingOrder="0"/>
    </xf>
    <xf borderId="0" fillId="0" fontId="4" numFmtId="0" xfId="0" applyAlignment="1" applyFont="1">
      <alignment readingOrder="0"/>
    </xf>
    <xf borderId="2" fillId="0" fontId="2" numFmtId="0" xfId="0" applyAlignment="1" applyBorder="1" applyFont="1">
      <alignment horizontal="right" readingOrder="0"/>
    </xf>
    <xf borderId="3" fillId="0" fontId="6" numFmtId="2" xfId="0" applyAlignment="1" applyBorder="1" applyFont="1" applyNumberFormat="1">
      <alignment horizontal="right"/>
    </xf>
    <xf borderId="0" fillId="0" fontId="6" numFmtId="2" xfId="0" applyAlignment="1" applyFont="1" applyNumberFormat="1">
      <alignment horizontal="right"/>
    </xf>
    <xf borderId="1" fillId="0" fontId="2" numFmtId="0" xfId="0" applyAlignment="1" applyBorder="1" applyFont="1">
      <alignment horizontal="right" readingOrder="0"/>
    </xf>
    <xf borderId="0" fillId="0" fontId="7" numFmtId="0" xfId="0" applyAlignment="1" applyFont="1">
      <alignment horizontal="right" readingOrder="0"/>
    </xf>
    <xf borderId="0" fillId="0" fontId="7" numFmtId="0" xfId="0" applyAlignment="1" applyFont="1">
      <alignment horizontal="left"/>
    </xf>
    <xf borderId="2" fillId="0" fontId="5" numFmtId="0" xfId="0" applyBorder="1" applyFont="1"/>
    <xf borderId="0" fillId="0" fontId="4" numFmtId="2" xfId="0" applyFont="1" applyNumberFormat="1"/>
    <xf borderId="0" fillId="0" fontId="7" numFmtId="11" xfId="0" applyAlignment="1" applyFont="1" applyNumberFormat="1">
      <alignment horizontal="right" readingOrder="0"/>
    </xf>
    <xf borderId="0" fillId="0" fontId="2" numFmtId="0" xfId="0" applyAlignment="1" applyFont="1">
      <alignment horizontal="right" readingOrder="0"/>
    </xf>
    <xf borderId="0" fillId="3" fontId="2" numFmtId="0" xfId="0" applyAlignment="1" applyFill="1" applyFont="1">
      <alignment horizontal="center" readingOrder="0"/>
    </xf>
    <xf borderId="3" fillId="0" fontId="3" numFmtId="2" xfId="0" applyAlignment="1" applyBorder="1" applyFont="1" applyNumberFormat="1">
      <alignment horizontal="center" vertical="bottom"/>
    </xf>
    <xf borderId="0" fillId="0" fontId="3" numFmtId="2" xfId="0" applyAlignment="1" applyFont="1" applyNumberFormat="1">
      <alignment horizontal="center" vertical="bottom"/>
    </xf>
    <xf borderId="6" fillId="0" fontId="2" numFmtId="0" xfId="0" applyAlignment="1" applyBorder="1" applyFont="1">
      <alignment horizontal="center" readingOrder="0"/>
    </xf>
    <xf borderId="6" fillId="0" fontId="2" numFmtId="2" xfId="0" applyAlignment="1" applyBorder="1" applyFont="1" applyNumberFormat="1">
      <alignment horizontal="center" readingOrder="0"/>
    </xf>
    <xf borderId="0" fillId="2" fontId="4" numFmtId="0" xfId="0" applyFont="1"/>
    <xf borderId="0" fillId="4" fontId="8" numFmtId="0" xfId="0" applyAlignment="1" applyFill="1" applyFont="1">
      <alignment horizontal="left" readingOrder="0"/>
    </xf>
    <xf borderId="0" fillId="4" fontId="8" numFmtId="2" xfId="0" applyAlignment="1" applyFont="1" applyNumberFormat="1">
      <alignment horizontal="left" readingOrder="0"/>
    </xf>
    <xf borderId="0" fillId="3" fontId="9" numFmtId="0" xfId="0" applyAlignment="1" applyFont="1">
      <alignment horizontal="left"/>
    </xf>
    <xf borderId="0" fillId="0" fontId="7" numFmtId="0" xfId="0" applyAlignment="1" applyFont="1">
      <alignment horizontal="left"/>
    </xf>
    <xf borderId="0" fillId="0" fontId="1" numFmtId="2" xfId="0" applyAlignment="1" applyFont="1" applyNumberFormat="1">
      <alignment horizontal="right" vertical="bottom"/>
    </xf>
    <xf borderId="0" fillId="0" fontId="1" numFmtId="2" xfId="0" applyAlignment="1" applyFont="1" applyNumberFormat="1">
      <alignment horizontal="right" readingOrder="0" vertical="bottom"/>
    </xf>
    <xf borderId="0" fillId="0" fontId="3" numFmtId="0" xfId="0" applyAlignment="1" applyFont="1">
      <alignment horizontal="center" vertical="center"/>
    </xf>
    <xf borderId="0" fillId="0" fontId="10" numFmtId="0" xfId="0" applyAlignment="1" applyFont="1">
      <alignment horizontal="right" readingOrder="0"/>
    </xf>
    <xf borderId="3" fillId="0" fontId="10" numFmtId="2" xfId="0" applyAlignment="1" applyBorder="1" applyFont="1" applyNumberFormat="1">
      <alignment horizontal="center" vertical="bottom"/>
    </xf>
    <xf borderId="0" fillId="5" fontId="4" numFmtId="0" xfId="0" applyAlignment="1" applyFill="1" applyFont="1">
      <alignment horizontal="right"/>
    </xf>
    <xf borderId="5" fillId="0" fontId="10" numFmtId="2" xfId="0" applyAlignment="1" applyBorder="1" applyFont="1" applyNumberFormat="1">
      <alignment horizontal="center" vertical="bottom"/>
    </xf>
    <xf borderId="1" fillId="0" fontId="10" numFmtId="2" xfId="0" applyAlignment="1" applyBorder="1" applyFont="1" applyNumberFormat="1">
      <alignment horizontal="center" vertical="bottom"/>
    </xf>
    <xf borderId="0" fillId="5" fontId="4" numFmtId="0" xfId="0" applyAlignment="1" applyFont="1">
      <alignment horizontal="right" readingOrder="0"/>
    </xf>
    <xf borderId="0" fillId="0" fontId="1" numFmtId="0" xfId="0" applyAlignment="1" applyFont="1">
      <alignment vertical="bottom"/>
    </xf>
    <xf borderId="0" fillId="0" fontId="1" numFmtId="0" xfId="0" applyAlignment="1" applyFont="1">
      <alignment horizontal="center" vertical="top"/>
    </xf>
    <xf borderId="0" fillId="0" fontId="1" numFmtId="0" xfId="0" applyAlignment="1" applyFont="1">
      <alignment horizontal="center" vertical="center"/>
    </xf>
    <xf borderId="3" fillId="0" fontId="10" numFmtId="0" xfId="0" applyAlignment="1" applyBorder="1" applyFont="1">
      <alignment horizontal="left" readingOrder="0"/>
    </xf>
    <xf borderId="0" fillId="5" fontId="6" numFmtId="0" xfId="0" applyAlignment="1" applyFont="1">
      <alignment horizontal="right"/>
    </xf>
    <xf borderId="0" fillId="5" fontId="0" numFmtId="0" xfId="0" applyAlignment="1" applyFont="1">
      <alignment horizontal="right"/>
    </xf>
    <xf borderId="1" fillId="0" fontId="3" numFmtId="0" xfId="0" applyAlignment="1" applyBorder="1" applyFont="1">
      <alignment horizontal="center" vertical="center"/>
    </xf>
    <xf borderId="0" fillId="3" fontId="6" numFmtId="2" xfId="0" applyAlignment="1" applyFont="1" applyNumberFormat="1">
      <alignment horizontal="right" readingOrder="0"/>
    </xf>
    <xf borderId="0" fillId="0" fontId="3" numFmtId="0" xfId="0" applyAlignment="1" applyFont="1">
      <alignment horizontal="center" vertical="center"/>
    </xf>
    <xf borderId="0" fillId="0" fontId="6" numFmtId="2" xfId="0" applyFont="1" applyNumberFormat="1"/>
    <xf borderId="0" fillId="0" fontId="6" numFmtId="1" xfId="0" applyFont="1" applyNumberFormat="1"/>
    <xf borderId="0" fillId="0" fontId="1" numFmtId="0" xfId="0" applyAlignment="1" applyFont="1">
      <alignment vertical="center"/>
    </xf>
    <xf borderId="0" fillId="0" fontId="4" numFmtId="0" xfId="0" applyAlignment="1" applyFont="1">
      <alignment vertical="center"/>
    </xf>
    <xf borderId="0" fillId="0" fontId="3" numFmtId="0" xfId="0" applyAlignment="1" applyFont="1">
      <alignment horizontal="center" vertical="bottom"/>
    </xf>
    <xf borderId="0" fillId="0" fontId="6" numFmtId="0" xfId="0" applyAlignment="1" applyFont="1">
      <alignment horizontal="right" readingOrder="0"/>
    </xf>
    <xf borderId="0" fillId="0" fontId="6" numFmtId="0" xfId="0" applyAlignment="1" applyFont="1">
      <alignment horizontal="right"/>
    </xf>
    <xf borderId="0" fillId="0" fontId="6" numFmtId="2" xfId="0" applyAlignment="1" applyFont="1" applyNumberFormat="1">
      <alignment horizontal="left"/>
    </xf>
    <xf borderId="0" fillId="3" fontId="6" numFmtId="0" xfId="0" applyAlignment="1" applyFont="1">
      <alignment horizontal="right" readingOrder="0"/>
    </xf>
    <xf borderId="0" fillId="0" fontId="4" numFmtId="0" xfId="0" applyAlignment="1" applyFont="1">
      <alignment horizontal="center" vertical="center"/>
    </xf>
    <xf borderId="0" fillId="5" fontId="10" numFmtId="0" xfId="0" applyAlignment="1" applyFont="1">
      <alignment horizontal="right" readingOrder="0"/>
    </xf>
    <xf borderId="0" fillId="0" fontId="2" numFmtId="2" xfId="0" applyAlignment="1" applyFont="1" applyNumberFormat="1">
      <alignment horizontal="center" readingOrder="0"/>
    </xf>
    <xf borderId="1" fillId="0" fontId="3" numFmtId="0" xfId="0" applyAlignment="1" applyBorder="1" applyFont="1">
      <alignment horizontal="center" readingOrder="0" vertical="bottom"/>
    </xf>
    <xf borderId="0" fillId="5" fontId="10" numFmtId="2" xfId="0" applyAlignment="1" applyFont="1" applyNumberFormat="1">
      <alignment horizontal="right" vertical="bottom"/>
    </xf>
    <xf borderId="0" fillId="5" fontId="6" numFmtId="0" xfId="0" applyAlignment="1" applyFont="1">
      <alignment horizontal="right" readingOrder="0"/>
    </xf>
    <xf borderId="0" fillId="3" fontId="11" numFmtId="0" xfId="0" applyAlignment="1" applyFont="1">
      <alignment readingOrder="0"/>
    </xf>
    <xf borderId="0" fillId="0" fontId="4" numFmtId="0" xfId="0" applyAlignment="1" applyFont="1">
      <alignment horizontal="center" readingOrder="0" vertical="top"/>
    </xf>
    <xf borderId="0" fillId="0" fontId="6" numFmtId="0" xfId="0" applyAlignment="1" applyFont="1">
      <alignment horizontal="center" readingOrder="0" vertical="center"/>
    </xf>
    <xf borderId="0" fillId="5" fontId="4" numFmtId="0" xfId="0" applyFont="1"/>
    <xf borderId="3" fillId="0" fontId="6" numFmtId="0" xfId="0" applyAlignment="1" applyBorder="1" applyFont="1">
      <alignment horizontal="right"/>
    </xf>
    <xf borderId="3" fillId="3" fontId="6" numFmtId="2" xfId="0" applyAlignment="1" applyBorder="1" applyFont="1" applyNumberFormat="1">
      <alignment horizontal="right"/>
    </xf>
    <xf borderId="3" fillId="0" fontId="4" numFmtId="0" xfId="0" applyAlignment="1" applyBorder="1" applyFont="1">
      <alignment horizontal="right"/>
    </xf>
    <xf borderId="3" fillId="0" fontId="4" numFmtId="2" xfId="0" applyAlignment="1" applyBorder="1" applyFont="1" applyNumberFormat="1">
      <alignment horizontal="right"/>
    </xf>
    <xf borderId="0" fillId="0" fontId="10" numFmtId="0" xfId="0" applyAlignment="1" applyFont="1">
      <alignment horizontal="left" readingOrder="0"/>
    </xf>
    <xf borderId="0" fillId="0" fontId="10" numFmtId="2" xfId="0" applyAlignment="1" applyFont="1" applyNumberFormat="1">
      <alignment horizontal="center" readingOrder="0"/>
    </xf>
    <xf borderId="0" fillId="5" fontId="4" numFmtId="2" xfId="0" applyFont="1" applyNumberFormat="1"/>
    <xf borderId="0" fillId="5" fontId="6" numFmtId="2" xfId="0" applyFont="1" applyNumberFormat="1"/>
    <xf borderId="0" fillId="3" fontId="4" numFmtId="0" xfId="0" applyAlignment="1" applyFont="1">
      <alignment readingOrder="0"/>
    </xf>
    <xf borderId="0" fillId="3" fontId="4" numFmtId="2" xfId="0" applyAlignment="1" applyFont="1" applyNumberFormat="1">
      <alignment readingOrder="0"/>
    </xf>
    <xf borderId="0" fillId="3" fontId="6" numFmtId="2" xfId="0" applyAlignment="1" applyFont="1" applyNumberFormat="1">
      <alignment horizontal="right"/>
    </xf>
    <xf borderId="0" fillId="0" fontId="12" numFmtId="2" xfId="0" applyAlignment="1" applyFont="1" applyNumberFormat="1">
      <alignment horizontal="right" readingOrder="0"/>
    </xf>
    <xf borderId="0" fillId="0" fontId="12" numFmtId="2" xfId="0" applyAlignment="1" applyFont="1" applyNumberFormat="1">
      <alignment horizontal="left"/>
    </xf>
    <xf borderId="0" fillId="0" fontId="13" numFmtId="2" xfId="0" applyAlignment="1" applyFont="1" applyNumberFormat="1">
      <alignment horizontal="right" readingOrder="0"/>
    </xf>
    <xf borderId="0" fillId="0" fontId="3" numFmtId="1" xfId="0" applyAlignment="1" applyFont="1" applyNumberFormat="1">
      <alignment horizontal="center" readingOrder="0" vertical="bottom"/>
    </xf>
    <xf borderId="0" fillId="0" fontId="6" numFmtId="1" xfId="0" applyAlignment="1" applyFont="1" applyNumberFormat="1">
      <alignment horizontal="right" readingOrder="0"/>
    </xf>
    <xf borderId="0" fillId="0" fontId="6" numFmtId="2" xfId="0" applyAlignment="1" applyFont="1" applyNumberFormat="1">
      <alignment horizontal="center" readingOrder="0"/>
    </xf>
    <xf borderId="1" fillId="0" fontId="6" numFmtId="2" xfId="0" applyAlignment="1" applyBorder="1" applyFont="1" applyNumberFormat="1">
      <alignment horizontal="right" readingOrder="0"/>
    </xf>
    <xf borderId="1" fillId="0" fontId="6" numFmtId="1" xfId="0" applyAlignment="1" applyBorder="1" applyFont="1" applyNumberFormat="1">
      <alignment horizontal="right" readingOrder="0"/>
    </xf>
    <xf borderId="1" fillId="0" fontId="10" numFmtId="0" xfId="0" applyAlignment="1" applyBorder="1" applyFont="1">
      <alignment horizontal="center" readingOrder="0"/>
    </xf>
    <xf borderId="0" fillId="3" fontId="0" numFmtId="2" xfId="0" applyFont="1" applyNumberFormat="1"/>
    <xf borderId="2" fillId="3" fontId="0" numFmtId="2" xfId="0" applyBorder="1" applyFont="1" applyNumberFormat="1"/>
    <xf borderId="0" fillId="3" fontId="11" numFmtId="2" xfId="0" applyAlignment="1" applyFont="1" applyNumberFormat="1">
      <alignment readingOrder="0"/>
    </xf>
    <xf borderId="2" fillId="0" fontId="6" numFmtId="1" xfId="0" applyAlignment="1" applyBorder="1" applyFont="1" applyNumberFormat="1">
      <alignment horizontal="right" readingOrder="0"/>
    </xf>
    <xf borderId="2" fillId="0" fontId="6" numFmtId="2" xfId="0" applyAlignment="1" applyBorder="1" applyFont="1" applyNumberFormat="1">
      <alignment horizontal="right" readingOrder="0"/>
    </xf>
    <xf borderId="0" fillId="0" fontId="6" numFmtId="1" xfId="0" applyAlignment="1" applyFont="1" applyNumberFormat="1">
      <alignment horizontal="right"/>
    </xf>
    <xf borderId="0" fillId="0" fontId="4" numFmtId="1" xfId="0" applyFont="1" applyNumberFormat="1"/>
    <xf borderId="2" fillId="0" fontId="6" numFmtId="2" xfId="0" applyBorder="1" applyFont="1" applyNumberFormat="1"/>
    <xf borderId="2" fillId="0" fontId="6" numFmtId="0" xfId="0" applyBorder="1" applyFont="1"/>
    <xf borderId="0" fillId="0" fontId="6" numFmtId="0" xfId="0" applyFont="1"/>
  </cellXfs>
  <cellStyles count="1">
    <cellStyle xfId="0" name="Normal" builtinId="0"/>
  </cellStyles>
  <dxfs count="3">
    <dxf>
      <font/>
      <fill>
        <patternFill patternType="solid">
          <fgColor rgb="FFF4CCCC"/>
          <bgColor rgb="FFF4CCCC"/>
        </patternFill>
      </fill>
      <border/>
    </dxf>
    <dxf>
      <font/>
      <fill>
        <patternFill patternType="solid">
          <fgColor rgb="FFB7E1CD"/>
          <bgColor rgb="FFB7E1CD"/>
        </patternFill>
      </fill>
      <border/>
    </dxf>
    <dxf>
      <font/>
      <fill>
        <patternFill patternType="solid">
          <fgColor rgb="FFE6B8AF"/>
          <bgColor rgb="FFE6B8AF"/>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88"/>
    <col customWidth="1" min="9" max="9" width="1.88"/>
  </cols>
  <sheetData>
    <row r="1">
      <c r="C1" s="1"/>
      <c r="D1" s="2" t="s">
        <v>0</v>
      </c>
      <c r="I1" s="1"/>
      <c r="J1" s="2" t="s">
        <v>1</v>
      </c>
    </row>
    <row r="2">
      <c r="A2" s="3" t="s">
        <v>2</v>
      </c>
      <c r="B2" s="3" t="s">
        <v>3</v>
      </c>
      <c r="D2" s="4" t="s">
        <v>4</v>
      </c>
      <c r="E2" s="4" t="s">
        <v>5</v>
      </c>
      <c r="F2" s="4" t="s">
        <v>6</v>
      </c>
      <c r="G2" s="4" t="s">
        <v>7</v>
      </c>
      <c r="H2" s="3" t="s">
        <v>8</v>
      </c>
      <c r="J2" s="4" t="s">
        <v>4</v>
      </c>
      <c r="K2" s="4" t="s">
        <v>5</v>
      </c>
      <c r="L2" s="4" t="s">
        <v>6</v>
      </c>
      <c r="M2" s="4" t="s">
        <v>7</v>
      </c>
      <c r="N2" s="3" t="s">
        <v>8</v>
      </c>
    </row>
    <row r="3">
      <c r="A3" s="5">
        <v>3.0</v>
      </c>
      <c r="B3" s="6" t="s">
        <v>9</v>
      </c>
      <c r="D3" s="7">
        <f>'summary | O-IRP (low cost insta'!F58</f>
        <v>3739.80103</v>
      </c>
      <c r="E3" s="7">
        <f>'summary | O-IRP (low cost insta'!G58</f>
        <v>3447.981964</v>
      </c>
      <c r="F3" s="7">
        <f>'summary | O-IRP (low cost insta'!H58</f>
        <v>4.682352984</v>
      </c>
      <c r="G3" s="7">
        <f>'summary | O-IRP (low cost insta'!I58</f>
        <v>2171.883285</v>
      </c>
      <c r="H3" s="6" t="s">
        <v>10</v>
      </c>
      <c r="J3" s="7">
        <f>'summary | O-IRP (high cost inst'!F58</f>
        <v>8454.900591</v>
      </c>
      <c r="K3" s="7">
        <f>'summary | O-IRP (high cost inst'!G58</f>
        <v>8151.083911</v>
      </c>
      <c r="L3" s="7">
        <f>'summary | O-IRP (high cost inst'!H58</f>
        <v>2.236064024</v>
      </c>
      <c r="M3" s="7">
        <f>'summary | O-IRP (high cost inst'!I58</f>
        <v>2147.439228</v>
      </c>
      <c r="N3" s="6" t="s">
        <v>10</v>
      </c>
    </row>
    <row r="4">
      <c r="B4" s="6" t="s">
        <v>11</v>
      </c>
      <c r="D4" s="7">
        <f>'summary | ALG^({gamma}) (low co'!F59</f>
        <v>4932.77528</v>
      </c>
      <c r="E4" s="7">
        <f>'summary | ALG^({gamma}) (low co'!G59</f>
        <v>4885.26328</v>
      </c>
      <c r="F4" s="7">
        <f>'summary | ALG^({gamma}) (low co'!H59</f>
        <v>0.6348158875</v>
      </c>
      <c r="G4" s="7">
        <f>'summary | ALG^({gamma}) (low co'!I59</f>
        <v>903.9389709</v>
      </c>
      <c r="H4" s="7">
        <f>'summary | ALG^({gamma}) (low co'!J59</f>
        <v>1.423408913</v>
      </c>
      <c r="J4" s="7">
        <f>'summary | ALG^({gamma}) (high c'!F59</f>
        <v>9645.76141</v>
      </c>
      <c r="K4" s="7">
        <f>'summary | ALG^({gamma}) (high c'!G59</f>
        <v>9597.74541</v>
      </c>
      <c r="L4" s="7">
        <f>'summary | ALG^({gamma}) (high c'!H59</f>
        <v>0.3239201991</v>
      </c>
      <c r="M4" s="7">
        <f>'summary | ALG^({gamma}) (high c'!I59</f>
        <v>891.8420072</v>
      </c>
      <c r="N4" s="7">
        <f>'summary | ALG^({gamma}) (high c'!J59</f>
        <v>1.187365842</v>
      </c>
    </row>
    <row r="5">
      <c r="B5" s="6" t="s">
        <v>12</v>
      </c>
      <c r="D5" s="7">
        <f>'summary | ALG^({gamma}) (low co'!L59</f>
        <v>4406.002715</v>
      </c>
      <c r="E5" s="7">
        <f>'summary | ALG^({gamma}) (low co'!M59</f>
        <v>4218.662625</v>
      </c>
      <c r="F5" s="7">
        <f>'summary | ALG^({gamma}) (low co'!N59</f>
        <v>2.204930276</v>
      </c>
      <c r="G5" s="7">
        <f>'summary | ALG^({gamma}) (low co'!O59</f>
        <v>1534.778413</v>
      </c>
      <c r="H5" s="7">
        <f>'summary | ALG^({gamma}) (low co'!P59</f>
        <v>1.260450972</v>
      </c>
      <c r="J5" s="7">
        <f>'summary | ALG^({gamma}) (high c'!L59</f>
        <v>9065.696026</v>
      </c>
      <c r="K5" s="7">
        <f>'summary | ALG^({gamma}) (high c'!M59</f>
        <v>8932.471732</v>
      </c>
      <c r="L5" s="7">
        <f>'summary | ALG^({gamma}) (high c'!N59</f>
        <v>0.9325168976</v>
      </c>
      <c r="M5" s="7">
        <f>'summary | ALG^({gamma}) (high c'!O59</f>
        <v>1530.23771</v>
      </c>
      <c r="N5" s="7">
        <f>'summary | ALG^({gamma}) (high c'!P59</f>
        <v>1.104704929</v>
      </c>
    </row>
    <row r="6">
      <c r="A6" s="8">
        <v>6.0</v>
      </c>
      <c r="B6" s="9" t="s">
        <v>9</v>
      </c>
      <c r="D6" s="10">
        <f>'summary | O-IRP (low cost insta'!F94</f>
        <v>8081.12801</v>
      </c>
      <c r="E6" s="10">
        <f>'summary | O-IRP (low cost insta'!G94</f>
        <v>7186.906566</v>
      </c>
      <c r="F6" s="10">
        <f>'summary | O-IRP (low cost insta'!H94</f>
        <v>7.529648849</v>
      </c>
      <c r="G6" s="10">
        <f>'summary | O-IRP (low cost insta'!I94</f>
        <v>3390.555444</v>
      </c>
      <c r="H6" s="9" t="s">
        <v>10</v>
      </c>
      <c r="J6" s="10">
        <f>'summary | O-IRP (high cost inst'!F94</f>
        <v>14152.67533</v>
      </c>
      <c r="K6" s="10">
        <f>'summary | O-IRP (high cost inst'!G94</f>
        <v>13305.71959</v>
      </c>
      <c r="L6" s="10">
        <f>'summary | O-IRP (high cost inst'!H94</f>
        <v>4.187556099</v>
      </c>
      <c r="M6" s="10">
        <f>'summary | O-IRP (high cost inst'!I94</f>
        <v>3383.811744</v>
      </c>
      <c r="N6" s="9" t="s">
        <v>10</v>
      </c>
    </row>
    <row r="7">
      <c r="B7" s="6" t="s">
        <v>11</v>
      </c>
      <c r="D7" s="7">
        <f>'summary | ALG^({gamma}) (low co'!F95</f>
        <v>11377.62378</v>
      </c>
      <c r="E7" s="7">
        <f>'summary | ALG^({gamma}) (low co'!G95</f>
        <v>11368.32378</v>
      </c>
      <c r="F7" s="7">
        <f>'summary | ALG^({gamma}) (low co'!H95</f>
        <v>0.05672662392</v>
      </c>
      <c r="G7" s="7">
        <f>'summary | ALG^({gamma}) (low co'!I95</f>
        <v>323.0789795</v>
      </c>
      <c r="H7" s="7">
        <f>'summary | ALG^({gamma}) (low co'!J95</f>
        <v>1.575860526</v>
      </c>
      <c r="J7" s="7">
        <f>'summary | ALG^({gamma}) (high c'!F95</f>
        <v>17509.01707</v>
      </c>
      <c r="K7" s="7">
        <f>'summary | ALG^({gamma}) (high c'!G95</f>
        <v>17501.05052</v>
      </c>
      <c r="L7" s="7">
        <f>'summary | ALG^({gamma}) (high c'!H95</f>
        <v>0.03164753556</v>
      </c>
      <c r="M7" s="7">
        <f>'summary | ALG^({gamma}) (high c'!I95</f>
        <v>328.6758015</v>
      </c>
      <c r="N7" s="7">
        <f>'summary | ALG^({gamma}) (high c'!J95</f>
        <v>1.315493812</v>
      </c>
    </row>
    <row r="8">
      <c r="B8" s="6" t="s">
        <v>12</v>
      </c>
      <c r="D8" s="7">
        <f>'summary | ALG^({gamma}) (low co'!L95</f>
        <v>9776.501604</v>
      </c>
      <c r="E8" s="7">
        <f>'summary | ALG^({gamma}) (low co'!M95</f>
        <v>9714.603537</v>
      </c>
      <c r="F8" s="7">
        <f>'summary | ALG^({gamma}) (low co'!N95</f>
        <v>0.4184665462</v>
      </c>
      <c r="G8" s="7">
        <f>'summary | ALG^({gamma}) (low co'!O95</f>
        <v>935.0078469</v>
      </c>
      <c r="H8" s="7">
        <f>'summary | ALG^({gamma}) (low co'!P95</f>
        <v>1.352586051</v>
      </c>
      <c r="J8" s="7">
        <f>'summary | ALG^({gamma}) (high c'!L95</f>
        <v>15822.78146</v>
      </c>
      <c r="K8" s="7">
        <f>'summary | ALG^({gamma}) (high c'!M95</f>
        <v>15772.88872</v>
      </c>
      <c r="L8" s="7">
        <f>'summary | ALG^({gamma}) (high c'!N95</f>
        <v>0.2063885742</v>
      </c>
      <c r="M8" s="7">
        <f>'summary | ALG^({gamma}) (high c'!O95</f>
        <v>870.37284</v>
      </c>
      <c r="N8" s="7">
        <f>'summary | ALG^({gamma}) (high c'!P95</f>
        <v>1.184587462</v>
      </c>
    </row>
    <row r="9">
      <c r="B9" s="6" t="s">
        <v>13</v>
      </c>
      <c r="D9" s="7">
        <f>'summary | ALG^({gamma}) (low co'!R95</f>
        <v>8749.475979</v>
      </c>
      <c r="E9" s="7">
        <f>'summary | ALG^({gamma}) (low co'!S95</f>
        <v>8550.344144</v>
      </c>
      <c r="F9" s="7">
        <f>'summary | ALG^({gamma}) (low co'!T95</f>
        <v>1.453099176</v>
      </c>
      <c r="G9" s="7">
        <f>'summary | ALG^({gamma}) (low co'!U95</f>
        <v>1741.236171</v>
      </c>
      <c r="H9" s="7">
        <f>'summary | ALG^({gamma}) (low co'!V95</f>
        <v>1.203053105</v>
      </c>
      <c r="J9" s="7">
        <f>'summary | ALG^({gamma}) (high c'!R95</f>
        <v>14856.83719</v>
      </c>
      <c r="K9" s="7">
        <f>'summary | ALG^({gamma}) (high c'!S95</f>
        <v>14643.81512</v>
      </c>
      <c r="L9" s="7">
        <f>'summary | ALG^({gamma}) (high c'!T95</f>
        <v>0.9322564431</v>
      </c>
      <c r="M9" s="7">
        <f>'summary | ALG^({gamma}) (high c'!U95</f>
        <v>1624.64014</v>
      </c>
      <c r="N9" s="7">
        <f>'summary | ALG^({gamma}) (high c'!V95</f>
        <v>1.107176174</v>
      </c>
    </row>
    <row r="10">
      <c r="B10" s="6" t="s">
        <v>14</v>
      </c>
      <c r="D10" s="7">
        <f>'summary | ALG^({gamma}) (low co'!X95</f>
        <v>8150.99017</v>
      </c>
      <c r="E10" s="7">
        <f>'summary | ALG^({gamma}) (low co'!Y95</f>
        <v>7687.613086</v>
      </c>
      <c r="F10" s="7">
        <f>'summary | ALG^({gamma}) (low co'!Z95</f>
        <v>3.69006308</v>
      </c>
      <c r="G10" s="7">
        <f>'summary | ALG^({gamma}) (low co'!AA95</f>
        <v>2454.27087</v>
      </c>
      <c r="H10" s="7">
        <f>'summary | ALG^({gamma}) (low co'!AB95</f>
        <v>1.115377044</v>
      </c>
      <c r="J10" s="7">
        <f>'summary | ALG^({gamma}) (high c'!X95</f>
        <v>14247.83387</v>
      </c>
      <c r="K10" s="7">
        <f>'summary | ALG^({gamma}) (high c'!Y95</f>
        <v>13783.24055</v>
      </c>
      <c r="L10" s="7">
        <f>'summary | ALG^({gamma}) (high c'!Z95</f>
        <v>2.160013889</v>
      </c>
      <c r="M10" s="7">
        <f>'summary | ALG^({gamma}) (high c'!AA95</f>
        <v>2295.613283</v>
      </c>
      <c r="N10" s="7">
        <f>'summary | ALG^({gamma}) (high c'!AB95</f>
        <v>1.058319184</v>
      </c>
    </row>
    <row r="11">
      <c r="B11" s="6" t="s">
        <v>15</v>
      </c>
      <c r="D11" s="7">
        <f>'summary | ALG^({gamma}) (low co'!AD95</f>
        <v>8121.844449</v>
      </c>
      <c r="E11" s="7">
        <f>'summary | ALG^({gamma}) (low co'!AE95</f>
        <v>7215.580912</v>
      </c>
      <c r="F11" s="7">
        <f>'summary | ALG^({gamma}) (low co'!AF95</f>
        <v>7.469426086</v>
      </c>
      <c r="G11" s="7">
        <f>'summary | ALG^({gamma}) (low co'!AG95</f>
        <v>3343.014335</v>
      </c>
      <c r="H11" s="7">
        <f>'summary | ALG^({gamma}) (low co'!AH95</f>
        <v>1.10928317</v>
      </c>
      <c r="J11" s="7">
        <f>'summary | ALG^({gamma}) (high c'!AD95</f>
        <v>14179.69102</v>
      </c>
      <c r="K11" s="7">
        <f>'summary | ALG^({gamma}) (high c'!AE95</f>
        <v>13343.17903</v>
      </c>
      <c r="L11" s="7">
        <f>'summary | ALG^({gamma}) (high c'!AF95</f>
        <v>4.09962494</v>
      </c>
      <c r="M11" s="7">
        <f>'summary | ALG^({gamma}) (high c'!AG95</f>
        <v>3198.482066</v>
      </c>
      <c r="N11" s="7">
        <f>'summary | ALG^({gamma}) (high c'!AH95</f>
        <v>1.051978597</v>
      </c>
    </row>
    <row r="12">
      <c r="D12" s="11"/>
      <c r="E12" s="11"/>
      <c r="F12" s="11"/>
      <c r="G12" s="11"/>
      <c r="H12" s="11"/>
      <c r="J12" s="11"/>
      <c r="K12" s="11"/>
      <c r="L12" s="11"/>
      <c r="M12" s="11"/>
      <c r="N12" s="11"/>
    </row>
    <row r="13">
      <c r="D13" s="11"/>
      <c r="E13" s="11"/>
      <c r="F13" s="11"/>
      <c r="G13" s="11"/>
      <c r="H13" s="11"/>
      <c r="J13" s="11"/>
      <c r="K13" s="11"/>
      <c r="L13" s="11"/>
      <c r="M13" s="11"/>
      <c r="N13" s="11"/>
    </row>
    <row r="14">
      <c r="D14" s="11"/>
      <c r="E14" s="11"/>
      <c r="F14" s="11"/>
      <c r="G14" s="11"/>
      <c r="H14" s="11"/>
      <c r="J14" s="11"/>
      <c r="K14" s="11"/>
      <c r="L14" s="11"/>
      <c r="M14" s="11"/>
      <c r="N14" s="11"/>
    </row>
    <row r="15">
      <c r="D15" s="11"/>
      <c r="E15" s="11"/>
      <c r="F15" s="11"/>
      <c r="G15" s="11"/>
      <c r="H15" s="11"/>
      <c r="J15" s="11"/>
      <c r="K15" s="11"/>
      <c r="L15" s="11"/>
      <c r="M15" s="11"/>
      <c r="N15" s="11"/>
    </row>
    <row r="16">
      <c r="D16" s="11"/>
      <c r="E16" s="11"/>
      <c r="F16" s="11"/>
      <c r="G16" s="11"/>
      <c r="H16" s="11"/>
      <c r="J16" s="11"/>
      <c r="K16" s="11"/>
      <c r="L16" s="11"/>
      <c r="M16" s="11"/>
      <c r="N16" s="11"/>
    </row>
    <row r="17">
      <c r="J17" s="11"/>
      <c r="K17" s="11"/>
      <c r="L17" s="11"/>
      <c r="M17" s="11"/>
      <c r="N17" s="11"/>
    </row>
    <row r="18">
      <c r="J18" s="11"/>
      <c r="K18" s="11"/>
      <c r="L18" s="11"/>
      <c r="M18" s="11"/>
      <c r="N18" s="11"/>
    </row>
    <row r="19">
      <c r="J19" s="11"/>
      <c r="K19" s="11"/>
      <c r="L19" s="11"/>
      <c r="M19" s="11"/>
      <c r="N19" s="11"/>
    </row>
    <row r="20">
      <c r="J20" s="11"/>
      <c r="K20" s="11"/>
      <c r="L20" s="11"/>
      <c r="M20" s="11"/>
      <c r="N20" s="11"/>
    </row>
  </sheetData>
  <mergeCells count="6">
    <mergeCell ref="C1:C1022"/>
    <mergeCell ref="D1:H1"/>
    <mergeCell ref="I1:I1022"/>
    <mergeCell ref="J1:N1"/>
    <mergeCell ref="A3:A5"/>
    <mergeCell ref="A6:A11"/>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2.0"/>
    <col customWidth="1" min="5" max="5" width="1.88"/>
    <col customWidth="1" min="10" max="10" width="1.88"/>
    <col hidden="1" min="13" max="13" width="12.63"/>
  </cols>
  <sheetData>
    <row r="1">
      <c r="A1" s="12" t="s">
        <v>16</v>
      </c>
      <c r="B1" s="13" t="s">
        <v>2</v>
      </c>
      <c r="C1" s="13" t="s">
        <v>17</v>
      </c>
      <c r="D1" s="13" t="s">
        <v>18</v>
      </c>
      <c r="E1" s="1"/>
      <c r="F1" s="14" t="s">
        <v>19</v>
      </c>
      <c r="G1" s="15"/>
      <c r="H1" s="15"/>
      <c r="I1" s="16"/>
      <c r="J1" s="1"/>
    </row>
    <row r="2">
      <c r="A2" s="17"/>
      <c r="B2" s="17"/>
      <c r="C2" s="17"/>
      <c r="D2" s="17"/>
      <c r="F2" s="18" t="s">
        <v>4</v>
      </c>
      <c r="G2" s="18" t="s">
        <v>5</v>
      </c>
      <c r="H2" s="18" t="s">
        <v>6</v>
      </c>
      <c r="I2" s="4" t="s">
        <v>7</v>
      </c>
    </row>
    <row r="3">
      <c r="A3" s="19" t="s">
        <v>20</v>
      </c>
      <c r="B3" s="5">
        <v>3.0</v>
      </c>
      <c r="C3" s="5">
        <v>1.0</v>
      </c>
      <c r="D3" s="20">
        <v>5.0</v>
      </c>
      <c r="F3" s="21">
        <v>1250.022</v>
      </c>
      <c r="G3" s="21">
        <v>1250.022</v>
      </c>
      <c r="H3" s="21">
        <v>0.0</v>
      </c>
      <c r="I3" s="21">
        <v>0.081762170791626</v>
      </c>
      <c r="M3" s="21">
        <v>0.0</v>
      </c>
    </row>
    <row r="4">
      <c r="D4" s="22">
        <v>10.0</v>
      </c>
      <c r="F4" s="21">
        <v>1842.37</v>
      </c>
      <c r="G4" s="21">
        <v>1842.37</v>
      </c>
      <c r="H4" s="21">
        <v>0.0</v>
      </c>
      <c r="I4" s="21">
        <v>0.133600473403931</v>
      </c>
      <c r="M4" s="21">
        <v>0.0</v>
      </c>
    </row>
    <row r="5">
      <c r="D5" s="22">
        <v>15.0</v>
      </c>
      <c r="F5" s="21">
        <v>2118.49199881491</v>
      </c>
      <c r="G5" s="21">
        <v>2118.49199881491</v>
      </c>
      <c r="H5" s="21">
        <v>0.0</v>
      </c>
      <c r="I5" s="21">
        <v>0.598057126998901</v>
      </c>
      <c r="M5" s="21">
        <v>0.0</v>
      </c>
    </row>
    <row r="6">
      <c r="D6" s="22">
        <v>20.0</v>
      </c>
      <c r="F6" s="21">
        <v>2538.328</v>
      </c>
      <c r="G6" s="21">
        <v>2538.327998875</v>
      </c>
      <c r="H6" s="21">
        <v>4.58350831554773E-8</v>
      </c>
      <c r="I6" s="21">
        <v>1.36704154014587</v>
      </c>
      <c r="M6" s="21">
        <v>4.58350831554773E-10</v>
      </c>
      <c r="R6" s="23"/>
    </row>
    <row r="7">
      <c r="D7" s="22">
        <v>25.0</v>
      </c>
      <c r="F7" s="21">
        <v>2822.9</v>
      </c>
      <c r="G7" s="21">
        <v>2822.9</v>
      </c>
      <c r="H7" s="21">
        <v>0.0</v>
      </c>
      <c r="I7" s="21">
        <v>1.05065541267395</v>
      </c>
      <c r="M7" s="21">
        <v>0.0</v>
      </c>
    </row>
    <row r="8">
      <c r="D8" s="22">
        <v>30.0</v>
      </c>
      <c r="F8" s="21">
        <v>3082.55399708751</v>
      </c>
      <c r="G8" s="21">
        <v>3082.55399708751</v>
      </c>
      <c r="H8" s="21">
        <v>0.0</v>
      </c>
      <c r="I8" s="21">
        <v>7.63197903633118</v>
      </c>
      <c r="M8" s="21">
        <v>0.0</v>
      </c>
    </row>
    <row r="9">
      <c r="D9" s="24">
        <v>35.0</v>
      </c>
      <c r="F9" s="21">
        <v>3232.73799828369</v>
      </c>
      <c r="G9" s="21">
        <v>3232.73799828369</v>
      </c>
      <c r="H9" s="21">
        <v>0.0</v>
      </c>
      <c r="I9" s="21">
        <v>1.74156498908997</v>
      </c>
      <c r="M9" s="21">
        <v>0.0</v>
      </c>
    </row>
    <row r="10">
      <c r="D10" s="24">
        <v>40.0</v>
      </c>
      <c r="F10" s="21">
        <v>3459.67998788933</v>
      </c>
      <c r="G10" s="21">
        <v>3459.67998788933</v>
      </c>
      <c r="H10" s="21">
        <v>0.0</v>
      </c>
      <c r="I10" s="21">
        <v>41.2194134712219</v>
      </c>
      <c r="M10" s="21">
        <v>0.0</v>
      </c>
    </row>
    <row r="11">
      <c r="D11" s="24">
        <v>45.0</v>
      </c>
      <c r="F11" s="21">
        <v>3592.975999232</v>
      </c>
      <c r="G11" s="21">
        <v>3592.975999232</v>
      </c>
      <c r="H11" s="21">
        <v>0.0</v>
      </c>
      <c r="I11" s="21">
        <v>30.7889390945435</v>
      </c>
      <c r="M11" s="21">
        <v>0.0</v>
      </c>
    </row>
    <row r="12">
      <c r="D12" s="24">
        <v>50.0</v>
      </c>
      <c r="F12" s="21">
        <v>4018.07398640639</v>
      </c>
      <c r="G12" s="21">
        <v>4018.07398640639</v>
      </c>
      <c r="H12" s="21">
        <v>0.0</v>
      </c>
      <c r="I12" s="21">
        <v>96.8527927875519</v>
      </c>
      <c r="M12" s="21">
        <v>0.0</v>
      </c>
    </row>
    <row r="13">
      <c r="D13" s="25" t="s">
        <v>21</v>
      </c>
      <c r="F13" s="26">
        <f t="shared" ref="F13:G13" si="1">AVERAGE(F3:F12)</f>
        <v>2795.813397</v>
      </c>
      <c r="G13" s="26">
        <f t="shared" si="1"/>
        <v>2795.813397</v>
      </c>
      <c r="H13" s="26">
        <f>100*M13</f>
        <v>0.000000004583508316</v>
      </c>
      <c r="I13" s="26">
        <f>AVERAGE(I3:I12)</f>
        <v>18.14658061</v>
      </c>
      <c r="M13" s="26">
        <f>AVERAGE(M3:M12)</f>
        <v>0</v>
      </c>
    </row>
    <row r="14">
      <c r="C14" s="5">
        <v>2.0</v>
      </c>
      <c r="D14" s="20">
        <v>5.0</v>
      </c>
      <c r="F14" s="21">
        <v>1563.608</v>
      </c>
      <c r="G14" s="21">
        <v>1563.608</v>
      </c>
      <c r="H14" s="21">
        <v>0.0</v>
      </c>
      <c r="I14" s="21">
        <v>0.271843147277832</v>
      </c>
      <c r="M14" s="21">
        <v>0.0</v>
      </c>
    </row>
    <row r="15">
      <c r="D15" s="22">
        <v>10.0</v>
      </c>
      <c r="F15" s="21">
        <v>2318.4</v>
      </c>
      <c r="G15" s="21">
        <v>2318.4</v>
      </c>
      <c r="H15" s="21">
        <v>0.0</v>
      </c>
      <c r="I15" s="21">
        <v>1.3908212184906</v>
      </c>
      <c r="M15" s="21">
        <v>0.0</v>
      </c>
    </row>
    <row r="16">
      <c r="D16" s="22">
        <v>15.0</v>
      </c>
      <c r="F16" s="21">
        <v>2465.866</v>
      </c>
      <c r="G16" s="21">
        <v>2465.866</v>
      </c>
      <c r="H16" s="21">
        <v>0.0</v>
      </c>
      <c r="I16" s="21">
        <v>2.9129985332489</v>
      </c>
      <c r="M16" s="21">
        <v>0.0</v>
      </c>
    </row>
    <row r="17">
      <c r="D17" s="22">
        <v>20.0</v>
      </c>
      <c r="F17" s="21">
        <v>2948.482</v>
      </c>
      <c r="G17" s="21">
        <v>2948.482</v>
      </c>
      <c r="H17" s="21">
        <v>0.0</v>
      </c>
      <c r="I17" s="21">
        <v>28.200248003006</v>
      </c>
      <c r="M17" s="21">
        <v>0.0</v>
      </c>
    </row>
    <row r="18">
      <c r="D18" s="22">
        <v>25.0</v>
      </c>
      <c r="F18" s="21">
        <v>3206.79797641327</v>
      </c>
      <c r="G18" s="21">
        <v>3206.79797641327</v>
      </c>
      <c r="H18" s="21">
        <v>0.0</v>
      </c>
      <c r="I18" s="21">
        <v>362.77168712616</v>
      </c>
      <c r="M18" s="21">
        <v>0.0</v>
      </c>
    </row>
    <row r="19">
      <c r="D19" s="22">
        <v>30.0</v>
      </c>
      <c r="F19" s="21">
        <v>3365.408</v>
      </c>
      <c r="G19" s="21">
        <v>3365.408</v>
      </c>
      <c r="H19" s="21">
        <v>0.0</v>
      </c>
      <c r="I19" s="21">
        <v>50.0163059711456</v>
      </c>
      <c r="M19" s="21">
        <v>0.0</v>
      </c>
    </row>
    <row r="20">
      <c r="D20" s="24">
        <v>35.0</v>
      </c>
      <c r="F20" s="21">
        <v>3518.204</v>
      </c>
      <c r="G20" s="21">
        <v>3518.204</v>
      </c>
      <c r="H20" s="21">
        <v>0.0</v>
      </c>
      <c r="I20" s="21">
        <v>88.1911662101746</v>
      </c>
      <c r="M20" s="21">
        <v>0.0</v>
      </c>
    </row>
    <row r="21">
      <c r="D21" s="24">
        <v>40.0</v>
      </c>
      <c r="F21" s="21">
        <v>3737.8799741849</v>
      </c>
      <c r="G21" s="21">
        <v>3737.8799741849</v>
      </c>
      <c r="H21" s="21">
        <v>0.0</v>
      </c>
      <c r="I21" s="21">
        <v>1239.79624037743</v>
      </c>
      <c r="M21" s="21">
        <v>0.0</v>
      </c>
    </row>
    <row r="22">
      <c r="D22" s="24">
        <v>45.0</v>
      </c>
      <c r="F22" s="21">
        <v>3874.44595968133</v>
      </c>
      <c r="G22" s="21">
        <v>3852.28899344058</v>
      </c>
      <c r="H22" s="21">
        <v>0.528869001365981</v>
      </c>
      <c r="I22" s="21">
        <v>1969.74163537025</v>
      </c>
      <c r="M22" s="21">
        <v>0.00528869001366</v>
      </c>
    </row>
    <row r="23">
      <c r="D23" s="24">
        <v>50.0</v>
      </c>
      <c r="F23" s="27">
        <v>4438.275948644731</v>
      </c>
      <c r="G23" s="27">
        <v>4258.886246283229</v>
      </c>
      <c r="H23" s="27">
        <v>3.9954163889417336</v>
      </c>
      <c r="I23" s="27">
        <v>3688.350639057159</v>
      </c>
      <c r="M23" s="21">
        <v>0.032847103260387</v>
      </c>
    </row>
    <row r="24">
      <c r="D24" s="25" t="s">
        <v>21</v>
      </c>
      <c r="F24" s="26">
        <f t="shared" ref="F24:G24" si="2">AVERAGE(F14:F23)</f>
        <v>3143.736786</v>
      </c>
      <c r="G24" s="26">
        <f t="shared" si="2"/>
        <v>3123.582119</v>
      </c>
      <c r="H24" s="26">
        <f>100*M24</f>
        <v>0.3813579327</v>
      </c>
      <c r="I24" s="26">
        <f>AVERAGE(I14:I23)</f>
        <v>743.1643585</v>
      </c>
      <c r="M24" s="26">
        <f>AVERAGE(M14:M23)</f>
        <v>0.003813579327</v>
      </c>
    </row>
    <row r="25">
      <c r="C25" s="5">
        <v>3.0</v>
      </c>
      <c r="D25" s="20">
        <v>5.0</v>
      </c>
      <c r="F25" s="21">
        <v>1936.718</v>
      </c>
      <c r="G25" s="21">
        <v>1936.718</v>
      </c>
      <c r="H25" s="21">
        <v>0.0</v>
      </c>
      <c r="I25" s="21">
        <v>0.394193744659424</v>
      </c>
      <c r="M25" s="21">
        <v>0.0</v>
      </c>
    </row>
    <row r="26">
      <c r="D26" s="22">
        <v>10.0</v>
      </c>
      <c r="F26" s="21">
        <v>2830.368</v>
      </c>
      <c r="G26" s="21">
        <v>2830.368</v>
      </c>
      <c r="H26" s="21">
        <v>0.0</v>
      </c>
      <c r="I26" s="21">
        <v>3.53215279579163</v>
      </c>
      <c r="M26" s="21">
        <v>0.0</v>
      </c>
    </row>
    <row r="27">
      <c r="D27" s="22">
        <v>15.0</v>
      </c>
      <c r="F27" s="21">
        <v>2862.674</v>
      </c>
      <c r="G27" s="21">
        <v>2862.674</v>
      </c>
      <c r="H27" s="21">
        <v>0.0</v>
      </c>
      <c r="I27" s="21">
        <v>5.84615898132324</v>
      </c>
      <c r="M27" s="21">
        <v>0.0</v>
      </c>
    </row>
    <row r="28">
      <c r="D28" s="22">
        <v>20.0</v>
      </c>
      <c r="F28" s="21">
        <v>3431.55799988745</v>
      </c>
      <c r="G28" s="21">
        <v>3431.55799988745</v>
      </c>
      <c r="H28" s="21">
        <v>0.0</v>
      </c>
      <c r="I28" s="21">
        <v>198.490275812149</v>
      </c>
      <c r="M28" s="21">
        <v>0.0</v>
      </c>
    </row>
    <row r="29">
      <c r="D29" s="22">
        <v>25.0</v>
      </c>
      <c r="F29" s="21">
        <v>3714.758</v>
      </c>
      <c r="G29" s="21">
        <v>3655.45578799125</v>
      </c>
      <c r="H29" s="21">
        <v>1.52398874420178</v>
      </c>
      <c r="I29" s="21">
        <v>1562.28006663322</v>
      </c>
      <c r="M29" s="21">
        <v>0.015239887442018</v>
      </c>
    </row>
    <row r="30">
      <c r="D30" s="22">
        <v>30.0</v>
      </c>
      <c r="F30" s="21">
        <v>3734.55398500845</v>
      </c>
      <c r="G30" s="21">
        <v>3734.55398500845</v>
      </c>
      <c r="H30" s="21">
        <v>0.0</v>
      </c>
      <c r="I30" s="21">
        <v>1192.78429837227</v>
      </c>
      <c r="M30" s="21">
        <v>0.0</v>
      </c>
    </row>
    <row r="31">
      <c r="D31" s="24">
        <v>35.0</v>
      </c>
      <c r="F31" s="21">
        <v>4007.5279839139</v>
      </c>
      <c r="G31" s="21">
        <v>3929.37903039769</v>
      </c>
      <c r="H31" s="21">
        <v>1.94877979950286</v>
      </c>
      <c r="I31" s="21">
        <v>5048.07239217758</v>
      </c>
      <c r="M31" s="21">
        <v>0.019487797995029</v>
      </c>
    </row>
    <row r="32">
      <c r="D32" s="24">
        <v>40.0</v>
      </c>
      <c r="F32" s="21">
        <v>4173.76391377353</v>
      </c>
      <c r="G32" s="21">
        <v>3934.06744949048</v>
      </c>
      <c r="H32" s="21">
        <v>5.50795883100442</v>
      </c>
      <c r="I32" s="21">
        <v>4397.12048740387</v>
      </c>
      <c r="M32" s="21">
        <v>0.055079588310044</v>
      </c>
    </row>
    <row r="33">
      <c r="D33" s="24">
        <v>45.0</v>
      </c>
      <c r="F33" s="21">
        <v>4326.6099808614</v>
      </c>
      <c r="G33" s="21">
        <v>4025.98805789847</v>
      </c>
      <c r="H33" s="21">
        <v>6.50184872674154</v>
      </c>
      <c r="I33" s="21">
        <v>5783.37875423431</v>
      </c>
      <c r="M33" s="21">
        <v>0.065018487267415</v>
      </c>
    </row>
    <row r="34">
      <c r="D34" s="24">
        <v>50.0</v>
      </c>
      <c r="F34" s="21">
        <v>5640.154</v>
      </c>
      <c r="G34" s="21">
        <v>4378.15807665279</v>
      </c>
      <c r="H34" s="21">
        <v>20.6218584475198</v>
      </c>
      <c r="I34" s="21">
        <v>7223.04247760773</v>
      </c>
      <c r="M34" s="21">
        <v>0.206218584475198</v>
      </c>
    </row>
    <row r="35">
      <c r="D35" s="25" t="s">
        <v>21</v>
      </c>
      <c r="F35" s="26">
        <f t="shared" ref="F35:G35" si="3">AVERAGE(F25:F34)</f>
        <v>3665.868586</v>
      </c>
      <c r="G35" s="26">
        <f t="shared" si="3"/>
        <v>3471.892039</v>
      </c>
      <c r="H35" s="26">
        <f>100*M35</f>
        <v>3.610443455</v>
      </c>
      <c r="I35" s="26">
        <f>AVERAGE(I25:I34)</f>
        <v>2541.494126</v>
      </c>
      <c r="M35" s="26">
        <f>AVERAGE(M25:M34)</f>
        <v>0.03610443455</v>
      </c>
    </row>
    <row r="36">
      <c r="C36" s="5">
        <v>4.0</v>
      </c>
      <c r="D36" s="20">
        <v>5.0</v>
      </c>
      <c r="F36" s="21">
        <v>2238.764</v>
      </c>
      <c r="G36" s="21">
        <v>2238.764</v>
      </c>
      <c r="H36" s="21">
        <v>0.0</v>
      </c>
      <c r="I36" s="21">
        <v>0.710899496078491</v>
      </c>
      <c r="M36" s="21">
        <v>0.0</v>
      </c>
    </row>
    <row r="37">
      <c r="D37" s="22">
        <v>10.0</v>
      </c>
      <c r="F37" s="21">
        <v>3342.538</v>
      </c>
      <c r="G37" s="21">
        <v>3342.538</v>
      </c>
      <c r="H37" s="21">
        <v>0.0</v>
      </c>
      <c r="I37" s="21">
        <v>15.4413707733154</v>
      </c>
      <c r="M37" s="21">
        <v>0.0</v>
      </c>
    </row>
    <row r="38">
      <c r="D38" s="22">
        <v>15.0</v>
      </c>
      <c r="F38" s="21">
        <v>3348.512</v>
      </c>
      <c r="G38" s="21">
        <v>3348.512</v>
      </c>
      <c r="H38" s="21">
        <v>0.0</v>
      </c>
      <c r="I38" s="21">
        <v>26.3510674476624</v>
      </c>
      <c r="M38" s="21">
        <v>0.0</v>
      </c>
    </row>
    <row r="39">
      <c r="D39" s="22">
        <v>20.0</v>
      </c>
      <c r="F39" s="21">
        <v>3971.17</v>
      </c>
      <c r="G39" s="21">
        <v>3915.45635553571</v>
      </c>
      <c r="H39" s="21">
        <v>1.37369184725655</v>
      </c>
      <c r="I39" s="21">
        <v>2651.08512678146</v>
      </c>
      <c r="M39" s="21">
        <v>0.013736918472566</v>
      </c>
    </row>
    <row r="40">
      <c r="D40" s="22">
        <v>25.0</v>
      </c>
      <c r="F40" s="21">
        <v>4239.676</v>
      </c>
      <c r="G40" s="21">
        <v>4120.52805678674</v>
      </c>
      <c r="H40" s="21">
        <v>2.64272264381659</v>
      </c>
      <c r="I40" s="21">
        <v>2919.05848078728</v>
      </c>
      <c r="M40" s="21">
        <v>0.026427226438166</v>
      </c>
    </row>
    <row r="41">
      <c r="D41" s="22">
        <v>30.0</v>
      </c>
      <c r="F41" s="21">
        <v>4166.18999625731</v>
      </c>
      <c r="G41" s="21">
        <v>4039.87351216184</v>
      </c>
      <c r="H41" s="21">
        <v>3.08466203282592</v>
      </c>
      <c r="I41" s="21">
        <v>4632.89238681793</v>
      </c>
      <c r="M41" s="21">
        <v>0.030846620328259</v>
      </c>
    </row>
    <row r="42">
      <c r="D42" s="24">
        <v>35.0</v>
      </c>
      <c r="F42" s="21">
        <v>4509.19798254025</v>
      </c>
      <c r="G42" s="21">
        <v>4187.97668671533</v>
      </c>
      <c r="H42" s="21">
        <v>7.00846472679887</v>
      </c>
      <c r="I42" s="21">
        <v>5658.21051263809</v>
      </c>
      <c r="M42" s="21">
        <v>0.070084647267989</v>
      </c>
    </row>
    <row r="43">
      <c r="D43" s="24">
        <v>40.0</v>
      </c>
      <c r="F43" s="21">
        <v>4687.686</v>
      </c>
      <c r="G43" s="21">
        <v>4139.87015983564</v>
      </c>
      <c r="H43" s="21">
        <v>10.9381239239026</v>
      </c>
      <c r="I43" s="21">
        <v>4986.60087957382</v>
      </c>
      <c r="M43" s="21">
        <v>0.109381239239026</v>
      </c>
    </row>
    <row r="44">
      <c r="D44" s="24">
        <v>45.0</v>
      </c>
      <c r="F44" s="21">
        <v>5254.76</v>
      </c>
      <c r="G44" s="21">
        <v>4095.91586030914</v>
      </c>
      <c r="H44" s="21">
        <v>19.0226945239098</v>
      </c>
      <c r="I44" s="21">
        <v>5804.27498407364</v>
      </c>
      <c r="M44" s="21">
        <v>0.190226945239098</v>
      </c>
    </row>
    <row r="45">
      <c r="D45" s="24">
        <v>50.0</v>
      </c>
      <c r="F45" s="21">
        <v>6390.164</v>
      </c>
      <c r="G45" s="21">
        <v>4582.41681540445</v>
      </c>
      <c r="H45" s="21">
        <v>27.3768965974273</v>
      </c>
      <c r="I45" s="21">
        <v>7211.38837080002</v>
      </c>
      <c r="M45" s="21">
        <v>0.273768965974273</v>
      </c>
    </row>
    <row r="46">
      <c r="D46" s="25" t="s">
        <v>21</v>
      </c>
      <c r="F46" s="26">
        <f t="shared" ref="F46:G46" si="4">AVERAGE(F36:F45)</f>
        <v>4214.865798</v>
      </c>
      <c r="G46" s="26">
        <f t="shared" si="4"/>
        <v>3801.185145</v>
      </c>
      <c r="H46" s="26">
        <f>100*M46</f>
        <v>7.14472563</v>
      </c>
      <c r="I46" s="26">
        <f>AVERAGE(I36:I45)</f>
        <v>3390.601408</v>
      </c>
      <c r="M46" s="26">
        <f>AVERAGE(M36:M45)</f>
        <v>0.0714472563</v>
      </c>
    </row>
    <row r="47">
      <c r="C47" s="5">
        <v>5.0</v>
      </c>
      <c r="D47" s="20">
        <v>5.0</v>
      </c>
      <c r="F47" s="21">
        <v>2578.34599874483</v>
      </c>
      <c r="G47" s="21">
        <v>2578.34599874483</v>
      </c>
      <c r="H47" s="21">
        <v>0.0</v>
      </c>
      <c r="I47" s="21">
        <v>0.797631978988647</v>
      </c>
      <c r="M47" s="21">
        <v>0.0</v>
      </c>
    </row>
    <row r="48">
      <c r="D48" s="22">
        <v>10.0</v>
      </c>
      <c r="F48" s="21">
        <v>3723.26399412164</v>
      </c>
      <c r="G48" s="21">
        <v>3723.26399412164</v>
      </c>
      <c r="H48" s="21">
        <v>0.0</v>
      </c>
      <c r="I48" s="21">
        <v>24.0238698005676</v>
      </c>
      <c r="M48" s="21">
        <v>0.0</v>
      </c>
    </row>
    <row r="49">
      <c r="D49" s="22">
        <v>15.0</v>
      </c>
      <c r="F49" s="21">
        <v>3796.73</v>
      </c>
      <c r="G49" s="21">
        <v>3796.73</v>
      </c>
      <c r="H49" s="21">
        <v>0.0</v>
      </c>
      <c r="I49" s="21">
        <v>177.659389781952</v>
      </c>
      <c r="M49" s="21">
        <v>0.0</v>
      </c>
    </row>
    <row r="50">
      <c r="D50" s="22">
        <v>20.0</v>
      </c>
      <c r="F50" s="21">
        <v>4369.98195154555</v>
      </c>
      <c r="G50" s="21">
        <v>4220.93512575835</v>
      </c>
      <c r="H50" s="21">
        <v>3.08345213858537</v>
      </c>
      <c r="I50" s="21">
        <v>4370.19542899132</v>
      </c>
      <c r="M50" s="21">
        <v>0.030834521385854</v>
      </c>
    </row>
    <row r="51">
      <c r="D51" s="22">
        <v>25.0</v>
      </c>
      <c r="F51" s="21">
        <v>4680.88598071811</v>
      </c>
      <c r="G51" s="21">
        <v>4391.62354141491</v>
      </c>
      <c r="H51" s="21">
        <v>5.70881211996272</v>
      </c>
      <c r="I51" s="21">
        <v>4086.54985055923</v>
      </c>
      <c r="M51" s="21">
        <v>0.057088121199627</v>
      </c>
    </row>
    <row r="52">
      <c r="D52" s="22">
        <v>30.0</v>
      </c>
      <c r="F52" s="21">
        <v>4662.18594216936</v>
      </c>
      <c r="G52" s="21">
        <v>4180.93382108257</v>
      </c>
      <c r="H52" s="21">
        <v>10.1018802052225</v>
      </c>
      <c r="I52" s="21">
        <v>5855.59501857758</v>
      </c>
      <c r="M52" s="21">
        <v>0.101018802052225</v>
      </c>
    </row>
    <row r="53">
      <c r="D53" s="24">
        <v>35.0</v>
      </c>
      <c r="F53" s="21">
        <v>5103.00397507843</v>
      </c>
      <c r="G53" s="21">
        <v>4347.15611296882</v>
      </c>
      <c r="H53" s="21">
        <v>14.640603195416</v>
      </c>
      <c r="I53" s="21">
        <v>7223.49618120193</v>
      </c>
      <c r="M53" s="21">
        <v>0.14640603195416</v>
      </c>
    </row>
    <row r="54">
      <c r="D54" s="24">
        <v>40.0</v>
      </c>
      <c r="F54" s="21">
        <v>5449.98</v>
      </c>
      <c r="G54" s="21">
        <v>4249.43152413982</v>
      </c>
      <c r="H54" s="21">
        <v>19.9464410302507</v>
      </c>
      <c r="I54" s="21">
        <v>6676.40564322472</v>
      </c>
      <c r="M54" s="21">
        <v>0.199464410302507</v>
      </c>
    </row>
    <row r="55">
      <c r="D55" s="24">
        <v>45.0</v>
      </c>
      <c r="F55" s="21">
        <v>6185.35599764409</v>
      </c>
      <c r="G55" s="21">
        <v>4247.88963239257</v>
      </c>
      <c r="H55" s="21">
        <v>28.2480953018438</v>
      </c>
      <c r="I55" s="21">
        <v>6010.02212357521</v>
      </c>
      <c r="M55" s="21">
        <v>0.282480953018438</v>
      </c>
    </row>
    <row r="56">
      <c r="D56" s="24">
        <v>50.0</v>
      </c>
      <c r="F56" s="21">
        <v>8237.472</v>
      </c>
      <c r="G56" s="21">
        <v>4738.06143487541</v>
      </c>
      <c r="H56" s="21">
        <v>40.3123889078184</v>
      </c>
      <c r="I56" s="21">
        <v>7235.35439472199</v>
      </c>
      <c r="M56" s="21">
        <v>0.403123889078184</v>
      </c>
    </row>
    <row r="57">
      <c r="D57" s="25" t="s">
        <v>21</v>
      </c>
      <c r="F57" s="26">
        <f t="shared" ref="F57:G57" si="5">AVERAGE(F47:F56)</f>
        <v>4878.720584</v>
      </c>
      <c r="G57" s="26">
        <f t="shared" si="5"/>
        <v>4047.437119</v>
      </c>
      <c r="H57" s="26">
        <f>100*M57</f>
        <v>12.20416729</v>
      </c>
      <c r="I57" s="26">
        <f>AVERAGE(I47:I56)</f>
        <v>4166.009953</v>
      </c>
      <c r="M57" s="26">
        <f>AVERAGE(M47:M56)</f>
        <v>0.1220416729</v>
      </c>
    </row>
    <row r="58">
      <c r="B58" s="28" t="s">
        <v>22</v>
      </c>
      <c r="C58" s="17"/>
      <c r="D58" s="17"/>
      <c r="F58" s="26">
        <f t="shared" ref="F58:I58" si="6">AVERAGE(F3:F12,F14:F23,F25:F34,F36:F45,F47:F56)</f>
        <v>3739.80103</v>
      </c>
      <c r="G58" s="26">
        <f t="shared" si="6"/>
        <v>3447.981964</v>
      </c>
      <c r="H58" s="26">
        <f t="shared" si="6"/>
        <v>4.682352984</v>
      </c>
      <c r="I58" s="26">
        <f t="shared" si="6"/>
        <v>2171.883285</v>
      </c>
      <c r="M58" s="26">
        <f>AVERAGE(M13,M24,M35,M46,M57)</f>
        <v>0.04668138862</v>
      </c>
    </row>
    <row r="59">
      <c r="B59" s="5">
        <v>6.0</v>
      </c>
      <c r="C59" s="5">
        <v>1.0</v>
      </c>
      <c r="D59" s="20">
        <v>5.0</v>
      </c>
      <c r="F59" s="21">
        <v>3101.512</v>
      </c>
      <c r="G59" s="21">
        <v>3101.512</v>
      </c>
      <c r="H59" s="21">
        <v>0.0</v>
      </c>
      <c r="I59" s="21">
        <v>0.359157419204712</v>
      </c>
      <c r="M59" s="21">
        <v>0.0</v>
      </c>
      <c r="P59" s="29"/>
      <c r="Q59" s="29"/>
      <c r="R59" s="29"/>
      <c r="S59" s="29"/>
    </row>
    <row r="60">
      <c r="D60" s="22">
        <v>10.0</v>
      </c>
      <c r="F60" s="21">
        <v>4547.216</v>
      </c>
      <c r="G60" s="21">
        <v>4547.216</v>
      </c>
      <c r="H60" s="21">
        <v>0.0</v>
      </c>
      <c r="I60" s="21">
        <v>0.879953384399414</v>
      </c>
      <c r="M60" s="21">
        <v>0.0</v>
      </c>
      <c r="P60" s="29"/>
      <c r="Q60" s="29"/>
      <c r="R60" s="29"/>
      <c r="S60" s="29"/>
    </row>
    <row r="61">
      <c r="D61" s="22">
        <v>15.0</v>
      </c>
      <c r="F61" s="21">
        <v>5320.824</v>
      </c>
      <c r="G61" s="21">
        <v>5320.824</v>
      </c>
      <c r="H61" s="21">
        <v>0.0</v>
      </c>
      <c r="I61" s="21">
        <v>2.47565035820007</v>
      </c>
      <c r="M61" s="21">
        <v>0.0</v>
      </c>
      <c r="P61" s="29"/>
      <c r="Q61" s="29"/>
      <c r="R61" s="29"/>
      <c r="S61" s="29"/>
    </row>
    <row r="62">
      <c r="D62" s="22">
        <v>20.0</v>
      </c>
      <c r="F62" s="21">
        <v>6499.092</v>
      </c>
      <c r="G62" s="21">
        <v>6499.092</v>
      </c>
      <c r="H62" s="21">
        <v>0.0</v>
      </c>
      <c r="I62" s="21">
        <v>28.8332826137543</v>
      </c>
      <c r="M62" s="21">
        <v>0.0</v>
      </c>
      <c r="P62" s="29"/>
      <c r="Q62" s="29"/>
      <c r="R62" s="29"/>
      <c r="S62" s="29"/>
    </row>
    <row r="63">
      <c r="D63" s="22">
        <v>25.0</v>
      </c>
      <c r="F63" s="21">
        <v>7109.54399875796</v>
      </c>
      <c r="G63" s="21">
        <v>7109.54399875796</v>
      </c>
      <c r="H63" s="21">
        <v>0.0</v>
      </c>
      <c r="I63" s="21">
        <v>24.4899755954742</v>
      </c>
      <c r="M63" s="21">
        <v>0.0</v>
      </c>
      <c r="P63" s="29"/>
      <c r="Q63" s="29"/>
      <c r="R63" s="29"/>
      <c r="S63" s="29"/>
    </row>
    <row r="64">
      <c r="D64" s="22">
        <v>30.0</v>
      </c>
      <c r="F64" s="21">
        <v>7506.842</v>
      </c>
      <c r="G64" s="21">
        <v>7506.842</v>
      </c>
      <c r="H64" s="21">
        <v>0.0</v>
      </c>
      <c r="I64" s="21">
        <v>475.255267095566</v>
      </c>
      <c r="M64" s="21">
        <v>0.0</v>
      </c>
      <c r="P64" s="29"/>
      <c r="Q64" s="29"/>
      <c r="R64" s="29"/>
      <c r="S64" s="29"/>
    </row>
    <row r="65">
      <c r="D65" s="25" t="s">
        <v>21</v>
      </c>
      <c r="F65" s="26">
        <f t="shared" ref="F65:G65" si="7">AVERAGE(F55:F64)</f>
        <v>5712.637961</v>
      </c>
      <c r="G65" s="26">
        <f t="shared" si="7"/>
        <v>5056.640015</v>
      </c>
      <c r="H65" s="26">
        <f>100*M65</f>
        <v>0</v>
      </c>
      <c r="I65" s="26">
        <f>AVERAGE(I55:I64)</f>
        <v>2011.556304</v>
      </c>
      <c r="M65" s="26">
        <f>AVERAGE(M59:M64)</f>
        <v>0</v>
      </c>
      <c r="P65" s="30"/>
      <c r="Q65" s="30"/>
      <c r="R65" s="30"/>
      <c r="S65" s="30"/>
    </row>
    <row r="66">
      <c r="C66" s="5">
        <v>2.0</v>
      </c>
      <c r="D66" s="20">
        <v>5.0</v>
      </c>
      <c r="F66" s="21">
        <v>3888.73997913199</v>
      </c>
      <c r="G66" s="21">
        <v>3888.73997913199</v>
      </c>
      <c r="H66" s="21">
        <v>0.0</v>
      </c>
      <c r="I66" s="21">
        <v>1.87135291099548</v>
      </c>
      <c r="M66" s="21">
        <v>0.0</v>
      </c>
      <c r="P66" s="29"/>
      <c r="Q66" s="29"/>
      <c r="R66" s="29"/>
      <c r="S66" s="29"/>
    </row>
    <row r="67">
      <c r="D67" s="22">
        <v>10.0</v>
      </c>
      <c r="F67" s="21">
        <v>5689.864</v>
      </c>
      <c r="G67" s="21">
        <v>5689.864</v>
      </c>
      <c r="H67" s="21">
        <v>0.0</v>
      </c>
      <c r="I67" s="21">
        <v>26.0166503429413</v>
      </c>
      <c r="M67" s="21">
        <v>0.0</v>
      </c>
      <c r="P67" s="29"/>
      <c r="Q67" s="29"/>
      <c r="R67" s="29"/>
      <c r="S67" s="29"/>
    </row>
    <row r="68">
      <c r="D68" s="22">
        <v>15.0</v>
      </c>
      <c r="F68" s="21">
        <v>6231.30996748707</v>
      </c>
      <c r="G68" s="21">
        <v>6231.30996748707</v>
      </c>
      <c r="H68" s="21">
        <v>0.0</v>
      </c>
      <c r="I68" s="21">
        <v>74.4537401676178</v>
      </c>
      <c r="M68" s="21">
        <v>0.0</v>
      </c>
      <c r="P68" s="29"/>
      <c r="Q68" s="29"/>
      <c r="R68" s="29"/>
      <c r="S68" s="29"/>
    </row>
    <row r="69">
      <c r="D69" s="22">
        <v>20.0</v>
      </c>
      <c r="F69" s="21">
        <v>7481.32199881102</v>
      </c>
      <c r="G69" s="21">
        <v>7450.89903798878</v>
      </c>
      <c r="H69" s="21">
        <v>0.363546066736053</v>
      </c>
      <c r="I69" s="21">
        <v>2439.94839558601</v>
      </c>
      <c r="M69" s="21">
        <v>0.003635460667361</v>
      </c>
      <c r="P69" s="29"/>
      <c r="Q69" s="29"/>
      <c r="R69" s="29"/>
      <c r="S69" s="29"/>
    </row>
    <row r="70">
      <c r="D70" s="22">
        <v>25.0</v>
      </c>
      <c r="F70" s="21">
        <v>8113.38599796224</v>
      </c>
      <c r="G70" s="21">
        <v>7714.76401403614</v>
      </c>
      <c r="H70" s="21">
        <v>4.66234251160727</v>
      </c>
      <c r="I70" s="21">
        <v>4350.78302879334</v>
      </c>
      <c r="M70" s="21">
        <v>0.046623425116073</v>
      </c>
      <c r="P70" s="29"/>
      <c r="Q70" s="29"/>
      <c r="R70" s="29"/>
      <c r="S70" s="29"/>
    </row>
    <row r="71">
      <c r="D71" s="22">
        <v>30.0</v>
      </c>
      <c r="F71" s="21">
        <v>8317.446</v>
      </c>
      <c r="G71" s="21">
        <v>7903.33907709823</v>
      </c>
      <c r="H71" s="21">
        <v>4.82442542621102</v>
      </c>
      <c r="I71" s="21">
        <v>4672.05357089043</v>
      </c>
      <c r="M71" s="21">
        <v>0.04824425426211</v>
      </c>
      <c r="P71" s="29"/>
      <c r="Q71" s="29"/>
      <c r="R71" s="29"/>
      <c r="S71" s="29"/>
    </row>
    <row r="72">
      <c r="D72" s="25" t="s">
        <v>21</v>
      </c>
      <c r="F72" s="26">
        <f t="shared" ref="F72:G72" si="8">AVERAGE(F62:F71)</f>
        <v>6655.01839</v>
      </c>
      <c r="G72" s="26">
        <f t="shared" si="8"/>
        <v>6505.103409</v>
      </c>
      <c r="H72" s="26">
        <f>100*M72</f>
        <v>1.641719001</v>
      </c>
      <c r="I72" s="26">
        <f>AVERAGE(I62:I71)</f>
        <v>1410.526157</v>
      </c>
      <c r="M72" s="26">
        <f>AVERAGE(M66:M71)</f>
        <v>0.01641719001</v>
      </c>
      <c r="P72" s="30"/>
      <c r="Q72" s="30"/>
      <c r="R72" s="30"/>
      <c r="S72" s="30"/>
    </row>
    <row r="73">
      <c r="C73" s="5">
        <v>3.0</v>
      </c>
      <c r="D73" s="20">
        <v>5.0</v>
      </c>
      <c r="F73" s="21">
        <v>4955.60399859079</v>
      </c>
      <c r="G73" s="21">
        <v>4955.60399859079</v>
      </c>
      <c r="H73" s="21">
        <v>0.0</v>
      </c>
      <c r="I73" s="21">
        <v>13.7226274490356</v>
      </c>
      <c r="M73" s="21">
        <v>0.0</v>
      </c>
      <c r="P73" s="29"/>
      <c r="Q73" s="29"/>
      <c r="R73" s="29"/>
      <c r="S73" s="29"/>
    </row>
    <row r="74">
      <c r="D74" s="22">
        <v>10.0</v>
      </c>
      <c r="F74" s="21">
        <v>6912.24997545607</v>
      </c>
      <c r="G74" s="21">
        <v>6912.24997545607</v>
      </c>
      <c r="H74" s="21">
        <v>0.0</v>
      </c>
      <c r="I74" s="21">
        <v>1672.75526423454</v>
      </c>
      <c r="M74" s="21">
        <v>0.0</v>
      </c>
      <c r="P74" s="29"/>
      <c r="Q74" s="29"/>
      <c r="R74" s="29"/>
      <c r="S74" s="29"/>
    </row>
    <row r="75">
      <c r="D75" s="22">
        <v>15.0</v>
      </c>
      <c r="F75" s="21">
        <v>7280.58999874911</v>
      </c>
      <c r="G75" s="21">
        <v>7280.58999874911</v>
      </c>
      <c r="H75" s="21">
        <v>0.0</v>
      </c>
      <c r="I75" s="21">
        <v>1870.34267582893</v>
      </c>
      <c r="M75" s="21">
        <v>0.0</v>
      </c>
      <c r="P75" s="29"/>
      <c r="Q75" s="29"/>
      <c r="R75" s="29"/>
      <c r="S75" s="29"/>
    </row>
    <row r="76">
      <c r="D76" s="22">
        <v>20.0</v>
      </c>
      <c r="F76" s="21">
        <v>9053.23</v>
      </c>
      <c r="G76" s="21">
        <v>7841.63834023732</v>
      </c>
      <c r="H76" s="21">
        <v>12.031484183935</v>
      </c>
      <c r="I76" s="21">
        <v>6008.79034600258</v>
      </c>
      <c r="M76" s="21">
        <v>0.12031484183935</v>
      </c>
      <c r="P76" s="29"/>
      <c r="Q76" s="29"/>
      <c r="R76" s="29"/>
      <c r="S76" s="29"/>
    </row>
    <row r="77">
      <c r="D77" s="22">
        <v>25.0</v>
      </c>
      <c r="F77" s="21">
        <v>9673.83598660115</v>
      </c>
      <c r="G77" s="21">
        <v>8239.99091845062</v>
      </c>
      <c r="H77" s="21">
        <v>13.7322029088596</v>
      </c>
      <c r="I77" s="21">
        <v>4997.85173516274</v>
      </c>
      <c r="M77" s="21">
        <v>0.137322029088596</v>
      </c>
      <c r="P77" s="29"/>
      <c r="Q77" s="29"/>
      <c r="R77" s="29"/>
      <c r="S77" s="29"/>
    </row>
    <row r="78">
      <c r="D78" s="22">
        <v>30.0</v>
      </c>
      <c r="F78" s="21">
        <v>9721.82599150838</v>
      </c>
      <c r="G78" s="21">
        <v>8103.87534118877</v>
      </c>
      <c r="H78" s="21">
        <v>16.155207151256</v>
      </c>
      <c r="I78" s="21">
        <v>7209.66054205895</v>
      </c>
      <c r="M78" s="21">
        <v>0.16155207151256</v>
      </c>
      <c r="P78" s="29"/>
      <c r="Q78" s="29"/>
      <c r="R78" s="29"/>
      <c r="S78" s="29"/>
    </row>
    <row r="79">
      <c r="D79" s="25" t="s">
        <v>21</v>
      </c>
      <c r="F79" s="26">
        <f t="shared" ref="F79:G79" si="9">AVERAGE(F69:F78)</f>
        <v>7816.450834</v>
      </c>
      <c r="G79" s="26">
        <f t="shared" si="9"/>
        <v>7290.805411</v>
      </c>
      <c r="H79" s="26">
        <f>100*M79</f>
        <v>6.986482374</v>
      </c>
      <c r="I79" s="26">
        <f>AVERAGE(I69:I78)</f>
        <v>3464.643434</v>
      </c>
      <c r="M79" s="26">
        <f>AVERAGE(M73:M78)</f>
        <v>0.06986482374</v>
      </c>
      <c r="P79" s="30"/>
      <c r="Q79" s="30"/>
      <c r="R79" s="30"/>
      <c r="S79" s="30"/>
    </row>
    <row r="80">
      <c r="C80" s="5">
        <v>4.0</v>
      </c>
      <c r="D80" s="20">
        <v>5.0</v>
      </c>
      <c r="F80" s="21">
        <v>5954.862</v>
      </c>
      <c r="G80" s="21">
        <v>5954.862</v>
      </c>
      <c r="H80" s="21">
        <v>0.0</v>
      </c>
      <c r="I80" s="21">
        <v>23.9391153335571</v>
      </c>
      <c r="M80" s="21">
        <v>0.0</v>
      </c>
      <c r="P80" s="29"/>
      <c r="Q80" s="29"/>
      <c r="R80" s="29"/>
      <c r="S80" s="29"/>
    </row>
    <row r="81">
      <c r="D81" s="22">
        <v>10.0</v>
      </c>
      <c r="F81" s="21">
        <v>8095.25956828785</v>
      </c>
      <c r="G81" s="21">
        <v>7804.58662228386</v>
      </c>
      <c r="H81" s="21">
        <v>3.22224990266505</v>
      </c>
      <c r="I81" s="21">
        <v>4073.60105223656</v>
      </c>
      <c r="M81" s="21">
        <v>0.032222499026651</v>
      </c>
      <c r="P81" s="29"/>
      <c r="Q81" s="29"/>
      <c r="R81" s="29"/>
      <c r="S81" s="29"/>
    </row>
    <row r="82">
      <c r="D82" s="22">
        <v>15.0</v>
      </c>
      <c r="F82" s="21">
        <v>8415.93391872986</v>
      </c>
      <c r="G82" s="21">
        <v>8044.59962198046</v>
      </c>
      <c r="H82" s="21">
        <v>4.39550178251148</v>
      </c>
      <c r="I82" s="21">
        <v>7203.72199802399</v>
      </c>
      <c r="M82" s="21">
        <v>0.043955017825115</v>
      </c>
      <c r="P82" s="29"/>
      <c r="Q82" s="29"/>
      <c r="R82" s="29"/>
      <c r="S82" s="29"/>
    </row>
    <row r="83">
      <c r="D83" s="22">
        <v>20.0</v>
      </c>
      <c r="F83" s="21">
        <v>10544.9099678393</v>
      </c>
      <c r="G83" s="21">
        <v>8353.33759614022</v>
      </c>
      <c r="H83" s="21">
        <v>19.2203881769174</v>
      </c>
      <c r="I83" s="21">
        <v>7211.15213103294</v>
      </c>
      <c r="M83" s="21">
        <v>0.192203881769174</v>
      </c>
      <c r="P83" s="29"/>
      <c r="Q83" s="29"/>
      <c r="R83" s="29"/>
      <c r="S83" s="29"/>
    </row>
    <row r="84">
      <c r="D84" s="22">
        <v>25.0</v>
      </c>
      <c r="F84" s="21">
        <v>11321.393936061</v>
      </c>
      <c r="G84" s="21">
        <v>8830.45789691595</v>
      </c>
      <c r="H84" s="21">
        <v>20.0183638607453</v>
      </c>
      <c r="I84" s="21">
        <v>7208.20119276047</v>
      </c>
      <c r="M84" s="21">
        <v>0.200183638607453</v>
      </c>
      <c r="P84" s="29"/>
      <c r="Q84" s="29"/>
      <c r="R84" s="29"/>
      <c r="S84" s="29"/>
    </row>
    <row r="85">
      <c r="D85" s="22">
        <v>30.0</v>
      </c>
      <c r="F85" s="21">
        <v>11490.034</v>
      </c>
      <c r="G85" s="21">
        <v>8229.60504722854</v>
      </c>
      <c r="H85" s="21">
        <v>27.7128368921705</v>
      </c>
      <c r="I85" s="21">
        <v>7215.04095778465</v>
      </c>
      <c r="M85" s="21">
        <v>0.277128368921705</v>
      </c>
      <c r="P85" s="29"/>
      <c r="Q85" s="29"/>
      <c r="R85" s="29"/>
      <c r="S85" s="29"/>
    </row>
    <row r="86">
      <c r="D86" s="25" t="s">
        <v>21</v>
      </c>
      <c r="F86" s="26">
        <f t="shared" ref="F86:G86" si="10">AVERAGE(F76:F85)</f>
        <v>9208.77362</v>
      </c>
      <c r="G86" s="26">
        <f t="shared" si="10"/>
        <v>7869.37588</v>
      </c>
      <c r="H86" s="26">
        <f>100*M86</f>
        <v>12.42822344</v>
      </c>
      <c r="I86" s="26">
        <f>AVERAGE(I76:I85)</f>
        <v>5461.66025</v>
      </c>
      <c r="M86" s="26">
        <f>AVERAGE(M80:M85)</f>
        <v>0.1242822344</v>
      </c>
      <c r="P86" s="30"/>
      <c r="Q86" s="30"/>
      <c r="R86" s="30"/>
      <c r="S86" s="30"/>
    </row>
    <row r="87">
      <c r="C87" s="5">
        <v>5.0</v>
      </c>
      <c r="D87" s="20">
        <v>5.0</v>
      </c>
      <c r="F87" s="21">
        <v>7470.2875</v>
      </c>
      <c r="G87" s="21">
        <v>7470.2875</v>
      </c>
      <c r="H87" s="21">
        <v>0.0</v>
      </c>
      <c r="I87" s="21">
        <v>65.214913725853</v>
      </c>
      <c r="M87" s="21">
        <v>0.0</v>
      </c>
      <c r="P87" s="29"/>
      <c r="Q87" s="29"/>
      <c r="R87" s="29"/>
      <c r="S87" s="29"/>
    </row>
    <row r="88">
      <c r="D88" s="22">
        <v>10.0</v>
      </c>
      <c r="F88" s="21">
        <v>9356.59163414463</v>
      </c>
      <c r="G88" s="21">
        <v>8875.01540914691</v>
      </c>
      <c r="H88" s="21">
        <v>4.72576200216312</v>
      </c>
      <c r="I88" s="21">
        <v>5995.52587022781</v>
      </c>
      <c r="M88" s="21">
        <v>0.047257620021631</v>
      </c>
      <c r="P88" s="29"/>
      <c r="Q88" s="29"/>
      <c r="R88" s="29"/>
      <c r="S88" s="29"/>
    </row>
    <row r="89">
      <c r="D89" s="22">
        <v>15.0</v>
      </c>
      <c r="F89" s="21">
        <v>9551.05988938221</v>
      </c>
      <c r="G89" s="21">
        <v>8742.35972299491</v>
      </c>
      <c r="H89" s="21">
        <v>8.4356929964791</v>
      </c>
      <c r="I89" s="21">
        <v>7204.40431194306</v>
      </c>
      <c r="M89" s="21">
        <v>0.084356929964791</v>
      </c>
      <c r="P89" s="29"/>
      <c r="Q89" s="29"/>
      <c r="R89" s="29"/>
      <c r="S89" s="29"/>
    </row>
    <row r="90">
      <c r="D90" s="22">
        <v>20.0</v>
      </c>
      <c r="F90" s="21">
        <v>12157.73</v>
      </c>
      <c r="G90" s="21">
        <v>8960.58174726952</v>
      </c>
      <c r="H90" s="21">
        <v>24.6351835955385</v>
      </c>
      <c r="I90" s="21">
        <v>7210.58518185616</v>
      </c>
      <c r="M90" s="21">
        <v>0.246351835955385</v>
      </c>
      <c r="P90" s="29"/>
      <c r="Q90" s="29"/>
      <c r="R90" s="29"/>
      <c r="S90" s="29"/>
    </row>
    <row r="91">
      <c r="D91" s="22">
        <v>25.0</v>
      </c>
      <c r="F91" s="21">
        <v>13520.372</v>
      </c>
      <c r="G91" s="21">
        <v>9461.40215666259</v>
      </c>
      <c r="H91" s="21">
        <v>27.273631547093</v>
      </c>
      <c r="I91" s="21">
        <v>7223.04230761528</v>
      </c>
      <c r="M91" s="21">
        <v>0.27273631547093</v>
      </c>
      <c r="P91" s="29"/>
      <c r="Q91" s="29"/>
      <c r="R91" s="29"/>
      <c r="S91" s="29"/>
    </row>
    <row r="92">
      <c r="D92" s="22">
        <v>30.0</v>
      </c>
      <c r="F92" s="21">
        <v>13150.972</v>
      </c>
      <c r="G92" s="21">
        <v>8582.20700039993</v>
      </c>
      <c r="H92" s="21">
        <v>34.4806464520937</v>
      </c>
      <c r="I92" s="21">
        <v>7211.6910753727</v>
      </c>
      <c r="M92" s="21">
        <v>0.344806464520937</v>
      </c>
      <c r="P92" s="29"/>
      <c r="Q92" s="29"/>
      <c r="R92" s="29"/>
      <c r="S92" s="29"/>
    </row>
    <row r="93">
      <c r="D93" s="25" t="s">
        <v>21</v>
      </c>
      <c r="F93" s="26">
        <f t="shared" ref="F93:I93" si="11">AVERAGE(F87:F92)</f>
        <v>10867.8355</v>
      </c>
      <c r="G93" s="26">
        <f t="shared" si="11"/>
        <v>8681.975589</v>
      </c>
      <c r="H93" s="26">
        <f t="shared" si="11"/>
        <v>16.59181943</v>
      </c>
      <c r="I93" s="26">
        <f t="shared" si="11"/>
        <v>5818.41061</v>
      </c>
      <c r="M93" s="26">
        <f>AVERAGE(M87:M92)</f>
        <v>0.1659181943</v>
      </c>
    </row>
    <row r="94">
      <c r="B94" s="25" t="s">
        <v>23</v>
      </c>
      <c r="C94" s="31"/>
      <c r="D94" s="31"/>
      <c r="F94" s="32">
        <f t="shared" ref="F94:I94" si="12">AVERAGE(F59:F64,F66:F71,F73:F78,F80:F85,F87:F92)</f>
        <v>8081.12801</v>
      </c>
      <c r="G94" s="32">
        <f t="shared" si="12"/>
        <v>7186.906566</v>
      </c>
      <c r="H94" s="32">
        <f t="shared" si="12"/>
        <v>7.529648849</v>
      </c>
      <c r="I94" s="32">
        <f t="shared" si="12"/>
        <v>3390.555444</v>
      </c>
      <c r="M94" s="32">
        <f>AVERAGE(M65,M72,M79,M86,M93)</f>
        <v>0.07529648849</v>
      </c>
    </row>
    <row r="95">
      <c r="A95" s="25"/>
      <c r="B95" s="31"/>
      <c r="C95" s="31"/>
      <c r="D95" s="31"/>
      <c r="H95" s="32"/>
      <c r="M95" s="32">
        <f>AVERAGE(M94,M58)</f>
        <v>0.06098893855</v>
      </c>
    </row>
  </sheetData>
  <mergeCells count="23">
    <mergeCell ref="B1:B2"/>
    <mergeCell ref="B3:B57"/>
    <mergeCell ref="C3:C13"/>
    <mergeCell ref="C14:C24"/>
    <mergeCell ref="C25:C35"/>
    <mergeCell ref="C36:C46"/>
    <mergeCell ref="C47:C57"/>
    <mergeCell ref="B58:D58"/>
    <mergeCell ref="B59:B93"/>
    <mergeCell ref="C59:C65"/>
    <mergeCell ref="C66:C72"/>
    <mergeCell ref="C73:C79"/>
    <mergeCell ref="C80:C86"/>
    <mergeCell ref="C87:C93"/>
    <mergeCell ref="B94:D94"/>
    <mergeCell ref="A95:D95"/>
    <mergeCell ref="A1:A2"/>
    <mergeCell ref="C1:C2"/>
    <mergeCell ref="D1:D2"/>
    <mergeCell ref="E1:E1022"/>
    <mergeCell ref="F1:I1"/>
    <mergeCell ref="J1:J1022"/>
    <mergeCell ref="A3:A93"/>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5" max="5" width="2.13"/>
    <col customWidth="1" min="10" max="10" width="1.88"/>
    <col hidden="1" min="13" max="13" width="12.63"/>
    <col hidden="1" min="17" max="20" width="12.63"/>
  </cols>
  <sheetData>
    <row r="1">
      <c r="A1" s="12" t="s">
        <v>16</v>
      </c>
      <c r="B1" s="13" t="s">
        <v>2</v>
      </c>
      <c r="C1" s="13" t="s">
        <v>17</v>
      </c>
      <c r="D1" s="13" t="s">
        <v>18</v>
      </c>
      <c r="E1" s="1"/>
      <c r="F1" s="14" t="s">
        <v>19</v>
      </c>
      <c r="G1" s="15"/>
      <c r="H1" s="15"/>
      <c r="I1" s="16"/>
      <c r="J1" s="1"/>
    </row>
    <row r="2">
      <c r="A2" s="17"/>
      <c r="B2" s="17"/>
      <c r="C2" s="17"/>
      <c r="D2" s="17"/>
      <c r="F2" s="18" t="s">
        <v>4</v>
      </c>
      <c r="G2" s="18" t="s">
        <v>5</v>
      </c>
      <c r="H2" s="18" t="s">
        <v>6</v>
      </c>
      <c r="I2" s="4" t="s">
        <v>7</v>
      </c>
    </row>
    <row r="3">
      <c r="A3" s="19" t="s">
        <v>24</v>
      </c>
      <c r="B3" s="5">
        <v>3.0</v>
      </c>
      <c r="C3" s="5">
        <v>1.0</v>
      </c>
      <c r="D3" s="20">
        <v>5.0</v>
      </c>
      <c r="F3" s="21">
        <v>1940.954</v>
      </c>
      <c r="G3" s="21">
        <v>1940.954</v>
      </c>
      <c r="H3" s="21">
        <v>0.0</v>
      </c>
      <c r="I3" s="21">
        <v>0.04914722442627</v>
      </c>
      <c r="M3" s="21">
        <v>0.0</v>
      </c>
      <c r="Q3" s="29">
        <v>1940.954</v>
      </c>
      <c r="R3" s="29">
        <v>1940.954</v>
      </c>
      <c r="S3" s="29">
        <v>0.0</v>
      </c>
      <c r="T3" s="29">
        <v>0.04914722442627</v>
      </c>
    </row>
    <row r="4">
      <c r="D4" s="22">
        <v>10.0</v>
      </c>
      <c r="F4" s="21">
        <v>3655.346</v>
      </c>
      <c r="G4" s="21">
        <v>3655.346</v>
      </c>
      <c r="H4" s="21">
        <v>0.0</v>
      </c>
      <c r="I4" s="21">
        <v>0.215848970413208</v>
      </c>
      <c r="M4" s="21">
        <v>0.0</v>
      </c>
      <c r="Q4" s="29">
        <v>3655.346</v>
      </c>
      <c r="R4" s="29">
        <v>3655.346</v>
      </c>
      <c r="S4" s="29">
        <v>0.0</v>
      </c>
      <c r="T4" s="29">
        <v>0.215848970413208</v>
      </c>
    </row>
    <row r="5">
      <c r="D5" s="22">
        <v>15.0</v>
      </c>
      <c r="F5" s="21">
        <v>4541.564</v>
      </c>
      <c r="G5" s="21">
        <v>4541.564</v>
      </c>
      <c r="H5" s="21">
        <v>0.0</v>
      </c>
      <c r="I5" s="21">
        <v>0.447168636322022</v>
      </c>
      <c r="M5" s="21">
        <v>0.0</v>
      </c>
      <c r="Q5" s="29">
        <v>4541.564</v>
      </c>
      <c r="R5" s="29">
        <v>4541.564</v>
      </c>
      <c r="S5" s="29">
        <v>0.0</v>
      </c>
      <c r="T5" s="29">
        <v>0.447168636322022</v>
      </c>
    </row>
    <row r="6">
      <c r="D6" s="22">
        <v>20.0</v>
      </c>
      <c r="F6" s="21">
        <v>5959.568</v>
      </c>
      <c r="G6" s="21">
        <v>5959.5679985</v>
      </c>
      <c r="H6" s="21">
        <v>2.49262622077313E-8</v>
      </c>
      <c r="I6" s="21">
        <v>0.942759704589844</v>
      </c>
      <c r="M6" s="21">
        <v>2.49262622077313E-10</v>
      </c>
      <c r="Q6" s="29">
        <v>5959.568</v>
      </c>
      <c r="R6" s="29">
        <v>5959.5679985</v>
      </c>
      <c r="S6" s="33">
        <v>2.49262622077313E-8</v>
      </c>
      <c r="T6" s="29">
        <v>0.942759704589844</v>
      </c>
    </row>
    <row r="7">
      <c r="D7" s="22">
        <v>25.0</v>
      </c>
      <c r="F7" s="21">
        <v>7331.4639993</v>
      </c>
      <c r="G7" s="21">
        <v>7331.4639993</v>
      </c>
      <c r="H7" s="21">
        <v>0.0</v>
      </c>
      <c r="I7" s="21">
        <v>3.15221815109253</v>
      </c>
      <c r="M7" s="21">
        <v>0.0</v>
      </c>
      <c r="Q7" s="29">
        <v>7331.4639993</v>
      </c>
      <c r="R7" s="29">
        <v>7331.4639993</v>
      </c>
      <c r="S7" s="29">
        <v>0.0</v>
      </c>
      <c r="T7" s="29">
        <v>3.15221815109253</v>
      </c>
    </row>
    <row r="8">
      <c r="D8" s="22">
        <v>30.0</v>
      </c>
      <c r="F8" s="21">
        <v>8821.1059972015</v>
      </c>
      <c r="G8" s="21">
        <v>8821.0439972015</v>
      </c>
      <c r="H8" s="21">
        <v>7.79713367306E-4</v>
      </c>
      <c r="I8" s="21">
        <v>3.16136994361877</v>
      </c>
      <c r="M8" s="21">
        <v>7.79713367306368E-6</v>
      </c>
      <c r="Q8" s="29">
        <v>8821.1059972015</v>
      </c>
      <c r="R8" s="29">
        <v>8821.0439972015</v>
      </c>
      <c r="S8" s="33">
        <v>7.79713367306E-4</v>
      </c>
      <c r="T8" s="29">
        <v>3.16136994361877</v>
      </c>
    </row>
    <row r="9">
      <c r="D9" s="24">
        <v>35.0</v>
      </c>
      <c r="F9" s="21">
        <v>9239.586</v>
      </c>
      <c r="G9" s="21">
        <v>9239.586</v>
      </c>
      <c r="H9" s="21">
        <v>0.0</v>
      </c>
      <c r="I9" s="21">
        <v>2.66135845184326</v>
      </c>
      <c r="M9" s="21">
        <v>0.0</v>
      </c>
      <c r="Q9" s="29">
        <v>9239.586</v>
      </c>
      <c r="R9" s="29">
        <v>9239.586</v>
      </c>
      <c r="S9" s="29">
        <v>0.0</v>
      </c>
      <c r="T9" s="29">
        <v>2.66135845184326</v>
      </c>
    </row>
    <row r="10">
      <c r="D10" s="24">
        <v>40.0</v>
      </c>
      <c r="F10" s="21">
        <v>10099.28799945</v>
      </c>
      <c r="G10" s="21">
        <v>10099.28799945</v>
      </c>
      <c r="H10" s="21">
        <v>0.0</v>
      </c>
      <c r="I10" s="21">
        <v>8.01376442909241</v>
      </c>
      <c r="M10" s="21">
        <v>0.0</v>
      </c>
      <c r="Q10" s="29">
        <v>10099.28799945</v>
      </c>
      <c r="R10" s="29">
        <v>10099.28799945</v>
      </c>
      <c r="S10" s="29">
        <v>0.0</v>
      </c>
      <c r="T10" s="29">
        <v>8.01376442909241</v>
      </c>
    </row>
    <row r="11">
      <c r="D11" s="24">
        <v>45.0</v>
      </c>
      <c r="F11" s="21">
        <v>11120.06</v>
      </c>
      <c r="G11" s="21">
        <v>11120.06</v>
      </c>
      <c r="H11" s="21">
        <v>0.0</v>
      </c>
      <c r="I11" s="21">
        <v>6.6679247379303</v>
      </c>
      <c r="M11" s="21">
        <v>0.0</v>
      </c>
      <c r="Q11" s="29">
        <v>11120.06</v>
      </c>
      <c r="R11" s="29">
        <v>11120.06</v>
      </c>
      <c r="S11" s="29">
        <v>0.0</v>
      </c>
      <c r="T11" s="29">
        <v>6.6679247379303</v>
      </c>
    </row>
    <row r="12">
      <c r="D12" s="24">
        <v>50.0</v>
      </c>
      <c r="F12" s="21">
        <v>12333.502</v>
      </c>
      <c r="G12" s="21">
        <v>12333.502</v>
      </c>
      <c r="H12" s="21">
        <v>0.0</v>
      </c>
      <c r="I12" s="21">
        <v>45.9033116340637</v>
      </c>
      <c r="M12" s="21">
        <v>0.0</v>
      </c>
      <c r="Q12" s="29">
        <v>12333.502</v>
      </c>
      <c r="R12" s="29">
        <v>12333.502</v>
      </c>
      <c r="S12" s="29">
        <v>0.0</v>
      </c>
      <c r="T12" s="29">
        <v>45.9033116340637</v>
      </c>
    </row>
    <row r="13">
      <c r="D13" s="25" t="s">
        <v>21</v>
      </c>
      <c r="F13" s="26">
        <f t="shared" ref="F13:G13" si="1">AVERAGE(F7:F12)</f>
        <v>9824.167666</v>
      </c>
      <c r="G13" s="26">
        <f t="shared" si="1"/>
        <v>9824.157333</v>
      </c>
      <c r="H13" s="26">
        <f>100*M13</f>
        <v>0</v>
      </c>
      <c r="I13" s="26">
        <f>AVERAGE(I7:I12)</f>
        <v>11.59332456</v>
      </c>
      <c r="M13" s="26">
        <f>100*R13</f>
        <v>0</v>
      </c>
      <c r="Q13" s="30"/>
      <c r="R13" s="30"/>
      <c r="S13" s="30"/>
      <c r="T13" s="30"/>
    </row>
    <row r="14">
      <c r="C14" s="5">
        <v>2.0</v>
      </c>
      <c r="D14" s="20">
        <v>5.0</v>
      </c>
      <c r="F14" s="21">
        <v>2250.094</v>
      </c>
      <c r="G14" s="21">
        <v>2250.094</v>
      </c>
      <c r="H14" s="21">
        <v>0.0</v>
      </c>
      <c r="I14" s="21">
        <v>0.787102365493774</v>
      </c>
      <c r="M14" s="21">
        <v>0.0</v>
      </c>
      <c r="Q14" s="29">
        <v>2250.094</v>
      </c>
      <c r="R14" s="29">
        <v>2250.094</v>
      </c>
      <c r="S14" s="29">
        <v>0.0</v>
      </c>
      <c r="T14" s="29">
        <v>0.787102365493774</v>
      </c>
    </row>
    <row r="15">
      <c r="D15" s="22">
        <v>10.0</v>
      </c>
      <c r="F15" s="21">
        <v>4128.03195815925</v>
      </c>
      <c r="G15" s="21">
        <v>4128.03195815925</v>
      </c>
      <c r="H15" s="21">
        <v>0.0</v>
      </c>
      <c r="I15" s="21">
        <v>1.17732377052307</v>
      </c>
      <c r="M15" s="21">
        <v>0.0</v>
      </c>
      <c r="Q15" s="29">
        <v>4128.03195815925</v>
      </c>
      <c r="R15" s="29">
        <v>4128.03195815925</v>
      </c>
      <c r="S15" s="29">
        <v>0.0</v>
      </c>
      <c r="T15" s="29">
        <v>1.17732377052307</v>
      </c>
    </row>
    <row r="16">
      <c r="D16" s="22">
        <v>15.0</v>
      </c>
      <c r="F16" s="21">
        <v>4889.458</v>
      </c>
      <c r="G16" s="21">
        <v>4889.458</v>
      </c>
      <c r="H16" s="21">
        <v>0.0</v>
      </c>
      <c r="I16" s="21">
        <v>2.59022102355957</v>
      </c>
      <c r="M16" s="21">
        <v>0.0</v>
      </c>
      <c r="Q16" s="29">
        <v>4889.458</v>
      </c>
      <c r="R16" s="29">
        <v>4889.458</v>
      </c>
      <c r="S16" s="29">
        <v>0.0</v>
      </c>
      <c r="T16" s="29">
        <v>2.59022102355957</v>
      </c>
    </row>
    <row r="17">
      <c r="D17" s="22">
        <v>20.0</v>
      </c>
      <c r="F17" s="21">
        <v>6369.136</v>
      </c>
      <c r="G17" s="21">
        <v>6369.136</v>
      </c>
      <c r="H17" s="21">
        <v>0.0</v>
      </c>
      <c r="I17" s="21">
        <v>18.3443811416626</v>
      </c>
      <c r="M17" s="21">
        <v>0.0</v>
      </c>
      <c r="Q17" s="29">
        <v>6369.136</v>
      </c>
      <c r="R17" s="29">
        <v>6369.136</v>
      </c>
      <c r="S17" s="29">
        <v>0.0</v>
      </c>
      <c r="T17" s="29">
        <v>18.3443811416626</v>
      </c>
    </row>
    <row r="18">
      <c r="D18" s="22">
        <v>25.0</v>
      </c>
      <c r="F18" s="21">
        <v>7716.864</v>
      </c>
      <c r="G18" s="21">
        <v>7716.864</v>
      </c>
      <c r="H18" s="21">
        <v>0.0</v>
      </c>
      <c r="I18" s="21">
        <v>169.138524675369</v>
      </c>
      <c r="M18" s="21">
        <v>0.0</v>
      </c>
      <c r="Q18" s="29">
        <v>7716.864</v>
      </c>
      <c r="R18" s="29">
        <v>7716.864</v>
      </c>
      <c r="S18" s="29">
        <v>0.0</v>
      </c>
      <c r="T18" s="29">
        <v>169.138524675369</v>
      </c>
    </row>
    <row r="19">
      <c r="D19" s="22">
        <v>30.0</v>
      </c>
      <c r="F19" s="21">
        <v>9103.91399118081</v>
      </c>
      <c r="G19" s="21">
        <v>9103.91399118081</v>
      </c>
      <c r="H19" s="21">
        <v>0.0</v>
      </c>
      <c r="I19" s="21">
        <v>41.6437323570252</v>
      </c>
      <c r="M19" s="21">
        <v>0.0</v>
      </c>
      <c r="Q19" s="29">
        <v>9103.91399118081</v>
      </c>
      <c r="R19" s="29">
        <v>9103.91399118081</v>
      </c>
      <c r="S19" s="29">
        <v>0.0</v>
      </c>
      <c r="T19" s="29">
        <v>41.6437323570252</v>
      </c>
    </row>
    <row r="20">
      <c r="D20" s="24">
        <v>35.0</v>
      </c>
      <c r="F20" s="21">
        <v>9526.88199712955</v>
      </c>
      <c r="G20" s="21">
        <v>9526.88199712955</v>
      </c>
      <c r="H20" s="21">
        <v>0.0</v>
      </c>
      <c r="I20" s="21">
        <v>73.4118325710297</v>
      </c>
      <c r="M20" s="21">
        <v>0.0</v>
      </c>
      <c r="Q20" s="29">
        <v>9526.88199712955</v>
      </c>
      <c r="R20" s="29">
        <v>9526.88199712955</v>
      </c>
      <c r="S20" s="29">
        <v>0.0</v>
      </c>
      <c r="T20" s="29">
        <v>73.4118325710297</v>
      </c>
    </row>
    <row r="21">
      <c r="D21" s="24">
        <v>40.0</v>
      </c>
      <c r="F21" s="21">
        <v>10377.4879851342</v>
      </c>
      <c r="G21" s="21">
        <v>10377.4879851342</v>
      </c>
      <c r="H21" s="21">
        <v>0.0</v>
      </c>
      <c r="I21" s="21">
        <v>1234.75875372887</v>
      </c>
      <c r="M21" s="21">
        <v>0.0</v>
      </c>
      <c r="Q21" s="29">
        <v>10377.4879851342</v>
      </c>
      <c r="R21" s="29">
        <v>10377.4879851342</v>
      </c>
      <c r="S21" s="29">
        <v>0.0</v>
      </c>
      <c r="T21" s="29">
        <v>1234.75875372887</v>
      </c>
    </row>
    <row r="22">
      <c r="D22" s="24">
        <v>45.0</v>
      </c>
      <c r="F22" s="21">
        <v>11413.809950261</v>
      </c>
      <c r="G22" s="21">
        <v>11357.2030375662</v>
      </c>
      <c r="H22" s="21">
        <v>0.493865497367674</v>
      </c>
      <c r="I22" s="21">
        <v>1946.97321805954</v>
      </c>
      <c r="M22" s="21">
        <v>0.004938654973677</v>
      </c>
      <c r="Q22" s="29">
        <v>11413.809950261</v>
      </c>
      <c r="R22" s="29">
        <v>11357.2030375662</v>
      </c>
      <c r="S22" s="29">
        <v>0.493865497367674</v>
      </c>
      <c r="T22" s="29">
        <v>1946.97321805954</v>
      </c>
    </row>
    <row r="23">
      <c r="D23" s="24">
        <v>50.0</v>
      </c>
      <c r="F23" s="27">
        <v>12717.94599261444</v>
      </c>
      <c r="G23" s="27">
        <v>12604.701286997402</v>
      </c>
      <c r="H23" s="27">
        <v>0.8983439782378</v>
      </c>
      <c r="I23" s="27">
        <v>3702.212754058838</v>
      </c>
      <c r="M23" s="21">
        <v>0.005327407134378</v>
      </c>
      <c r="Q23" s="29">
        <v>12656.944990768</v>
      </c>
      <c r="R23" s="29">
        <v>12591.8891454503</v>
      </c>
      <c r="S23" s="29">
        <v>0.532740713437774</v>
      </c>
      <c r="T23" s="29">
        <v>2800.06781381369</v>
      </c>
    </row>
    <row r="24">
      <c r="D24" s="25" t="s">
        <v>21</v>
      </c>
      <c r="F24" s="26">
        <f t="shared" ref="F24:G24" si="2">AVERAGE(F18:F23)</f>
        <v>10142.81732</v>
      </c>
      <c r="G24" s="26">
        <f t="shared" si="2"/>
        <v>10114.50872</v>
      </c>
      <c r="H24" s="26">
        <f>100*M24</f>
        <v>0</v>
      </c>
      <c r="I24" s="26">
        <f>AVERAGE(I18:I23)</f>
        <v>1194.689803</v>
      </c>
      <c r="M24" s="26">
        <f>100*R24</f>
        <v>0</v>
      </c>
      <c r="Q24" s="30"/>
      <c r="R24" s="30"/>
      <c r="S24" s="30"/>
      <c r="T24" s="30"/>
    </row>
    <row r="25">
      <c r="C25" s="5">
        <v>3.0</v>
      </c>
      <c r="D25" s="20">
        <v>5.0</v>
      </c>
      <c r="F25" s="21">
        <v>2616.05399521326</v>
      </c>
      <c r="G25" s="21">
        <v>2616.05399521326</v>
      </c>
      <c r="H25" s="21">
        <v>0.0</v>
      </c>
      <c r="I25" s="21">
        <v>0.366359615325928</v>
      </c>
      <c r="M25" s="21">
        <v>0.0</v>
      </c>
      <c r="Q25" s="29">
        <v>2616.05399521326</v>
      </c>
      <c r="R25" s="29">
        <v>2616.05399521326</v>
      </c>
      <c r="S25" s="29">
        <v>0.0</v>
      </c>
      <c r="T25" s="29">
        <v>0.366359615325928</v>
      </c>
    </row>
    <row r="26">
      <c r="D26" s="22">
        <v>10.0</v>
      </c>
      <c r="F26" s="21">
        <v>4636.72</v>
      </c>
      <c r="G26" s="21">
        <v>4636.72</v>
      </c>
      <c r="H26" s="21">
        <v>0.0</v>
      </c>
      <c r="I26" s="21">
        <v>3.06225686073303</v>
      </c>
      <c r="M26" s="21">
        <v>0.0</v>
      </c>
      <c r="Q26" s="29">
        <v>4636.72</v>
      </c>
      <c r="R26" s="29">
        <v>4636.72</v>
      </c>
      <c r="S26" s="29">
        <v>0.0</v>
      </c>
      <c r="T26" s="29">
        <v>3.06225686073303</v>
      </c>
    </row>
    <row r="27">
      <c r="D27" s="22">
        <v>15.0</v>
      </c>
      <c r="F27" s="21">
        <v>5285.02</v>
      </c>
      <c r="G27" s="21">
        <v>5285.02</v>
      </c>
      <c r="H27" s="21">
        <v>0.0</v>
      </c>
      <c r="I27" s="21">
        <v>6.75168037414551</v>
      </c>
      <c r="M27" s="21">
        <v>0.0</v>
      </c>
      <c r="Q27" s="29">
        <v>5285.02</v>
      </c>
      <c r="R27" s="29">
        <v>5285.02</v>
      </c>
      <c r="S27" s="29">
        <v>0.0</v>
      </c>
      <c r="T27" s="29">
        <v>6.75168037414551</v>
      </c>
    </row>
    <row r="28">
      <c r="D28" s="22">
        <v>20.0</v>
      </c>
      <c r="F28" s="21">
        <v>6851.48398584515</v>
      </c>
      <c r="G28" s="21">
        <v>6851.48398584515</v>
      </c>
      <c r="H28" s="21">
        <v>0.0</v>
      </c>
      <c r="I28" s="21">
        <v>195.655891990662</v>
      </c>
      <c r="M28" s="21">
        <v>0.0</v>
      </c>
      <c r="Q28" s="29">
        <v>6851.48398584515</v>
      </c>
      <c r="R28" s="29">
        <v>6851.48398584515</v>
      </c>
      <c r="S28" s="29">
        <v>0.0</v>
      </c>
      <c r="T28" s="29">
        <v>195.655891990662</v>
      </c>
    </row>
    <row r="29">
      <c r="D29" s="22">
        <v>25.0</v>
      </c>
      <c r="F29" s="21">
        <v>8206.774</v>
      </c>
      <c r="G29" s="21">
        <v>8191.08391191833</v>
      </c>
      <c r="H29" s="21">
        <v>0.193650043156598</v>
      </c>
      <c r="I29" s="21">
        <v>1510.7311445713</v>
      </c>
      <c r="M29" s="21">
        <v>0.001936500431566</v>
      </c>
      <c r="Q29" s="29">
        <v>8206.774</v>
      </c>
      <c r="R29" s="29">
        <v>8191.08391191833</v>
      </c>
      <c r="S29" s="29">
        <v>0.193650043156598</v>
      </c>
      <c r="T29" s="29">
        <v>1510.7311445713</v>
      </c>
    </row>
    <row r="30">
      <c r="D30" s="22">
        <v>30.0</v>
      </c>
      <c r="F30" s="21">
        <v>9472.23599677179</v>
      </c>
      <c r="G30" s="21">
        <v>9472.23599677179</v>
      </c>
      <c r="H30" s="21">
        <v>0.0</v>
      </c>
      <c r="I30" s="21">
        <v>2173.1443769455</v>
      </c>
      <c r="M30" s="21">
        <v>0.0</v>
      </c>
      <c r="Q30" s="29">
        <v>9472.23599677179</v>
      </c>
      <c r="R30" s="29">
        <v>9472.23599677179</v>
      </c>
      <c r="S30" s="29">
        <v>0.0</v>
      </c>
      <c r="T30" s="29">
        <v>2173.1443769455</v>
      </c>
    </row>
    <row r="31">
      <c r="D31" s="24">
        <v>35.0</v>
      </c>
      <c r="F31" s="21">
        <v>10023.604</v>
      </c>
      <c r="G31" s="21">
        <v>9927.15688660142</v>
      </c>
      <c r="H31" s="21">
        <v>0.957434519478601</v>
      </c>
      <c r="I31" s="21">
        <v>4571.58677220345</v>
      </c>
      <c r="M31" s="21">
        <v>0.009574345194786</v>
      </c>
      <c r="Q31" s="29">
        <v>10023.604</v>
      </c>
      <c r="R31" s="29">
        <v>9927.15688660142</v>
      </c>
      <c r="S31" s="29">
        <v>0.957434519478601</v>
      </c>
      <c r="T31" s="29">
        <v>4571.58677220345</v>
      </c>
    </row>
    <row r="32">
      <c r="D32" s="24">
        <v>40.0</v>
      </c>
      <c r="F32" s="21">
        <v>10795.404</v>
      </c>
      <c r="G32" s="21">
        <v>10573.4009743772</v>
      </c>
      <c r="H32" s="21">
        <v>2.00080393215212</v>
      </c>
      <c r="I32" s="21">
        <v>4369.53642520905</v>
      </c>
      <c r="M32" s="21">
        <v>0.020008039321521</v>
      </c>
      <c r="Q32" s="29">
        <v>10795.404</v>
      </c>
      <c r="R32" s="29">
        <v>10573.4009743772</v>
      </c>
      <c r="S32" s="29">
        <v>2.00080393215212</v>
      </c>
      <c r="T32" s="29">
        <v>4369.53642520905</v>
      </c>
    </row>
    <row r="33">
      <c r="D33" s="24">
        <v>45.0</v>
      </c>
      <c r="F33" s="21">
        <v>11907.9019670316</v>
      </c>
      <c r="G33" s="21">
        <v>11537.3964008598</v>
      </c>
      <c r="H33" s="21">
        <v>3.06893000472711</v>
      </c>
      <c r="I33" s="21">
        <v>5780.77550992966</v>
      </c>
      <c r="M33" s="21">
        <v>0.030689300047271</v>
      </c>
      <c r="Q33" s="29">
        <v>11907.9019670316</v>
      </c>
      <c r="R33" s="29">
        <v>11537.3964008598</v>
      </c>
      <c r="S33" s="29">
        <v>3.06893000472711</v>
      </c>
      <c r="T33" s="29">
        <v>5780.77550992966</v>
      </c>
    </row>
    <row r="34">
      <c r="D34" s="24">
        <v>50.0</v>
      </c>
      <c r="F34" s="21">
        <v>13780.046</v>
      </c>
      <c r="G34" s="21">
        <v>12718.4457384711</v>
      </c>
      <c r="H34" s="21">
        <v>7.64119802117895</v>
      </c>
      <c r="I34" s="21">
        <v>7214.16884021759</v>
      </c>
      <c r="M34" s="21">
        <v>0.07641198021179</v>
      </c>
      <c r="Q34" s="29">
        <v>13780.046</v>
      </c>
      <c r="R34" s="29">
        <v>12718.4457384711</v>
      </c>
      <c r="S34" s="29">
        <v>7.64119802117895</v>
      </c>
      <c r="T34" s="29">
        <v>7214.16884021759</v>
      </c>
    </row>
    <row r="35">
      <c r="D35" s="25" t="s">
        <v>21</v>
      </c>
      <c r="F35" s="26">
        <f t="shared" ref="F35:G35" si="3">AVERAGE(F29:F34)</f>
        <v>10697.66099</v>
      </c>
      <c r="G35" s="26">
        <f t="shared" si="3"/>
        <v>10403.28665</v>
      </c>
      <c r="H35" s="26">
        <f>100*M35</f>
        <v>0</v>
      </c>
      <c r="I35" s="26">
        <f>AVERAGE(I29:I34)</f>
        <v>4269.990512</v>
      </c>
      <c r="M35" s="26">
        <f>100*R35</f>
        <v>0</v>
      </c>
      <c r="Q35" s="30"/>
      <c r="R35" s="30"/>
      <c r="S35" s="30"/>
      <c r="T35" s="30"/>
    </row>
    <row r="36">
      <c r="C36" s="5">
        <v>4.0</v>
      </c>
      <c r="D36" s="20">
        <v>5.0</v>
      </c>
      <c r="F36" s="21">
        <v>2919.534</v>
      </c>
      <c r="G36" s="21">
        <v>2919.506</v>
      </c>
      <c r="H36" s="21">
        <v>0.001172298584464</v>
      </c>
      <c r="I36" s="21">
        <v>0.541004180908203</v>
      </c>
      <c r="M36" s="21">
        <v>1.17229858446362E-5</v>
      </c>
      <c r="Q36" s="29">
        <v>2919.534</v>
      </c>
      <c r="R36" s="29">
        <v>2919.506</v>
      </c>
      <c r="S36" s="33">
        <v>0.001172298584464</v>
      </c>
      <c r="T36" s="29">
        <v>0.541004180908203</v>
      </c>
    </row>
    <row r="37">
      <c r="D37" s="22">
        <v>10.0</v>
      </c>
      <c r="F37" s="21">
        <v>5148.406</v>
      </c>
      <c r="G37" s="21">
        <v>5148.406</v>
      </c>
      <c r="H37" s="21">
        <v>0.0</v>
      </c>
      <c r="I37" s="21">
        <v>11.8578947544098</v>
      </c>
      <c r="M37" s="21">
        <v>0.0</v>
      </c>
      <c r="Q37" s="29">
        <v>5148.406</v>
      </c>
      <c r="R37" s="29">
        <v>5148.406</v>
      </c>
      <c r="S37" s="29">
        <v>0.0</v>
      </c>
      <c r="T37" s="29">
        <v>11.8578947544098</v>
      </c>
    </row>
    <row r="38">
      <c r="D38" s="22">
        <v>15.0</v>
      </c>
      <c r="F38" s="21">
        <v>5766.276</v>
      </c>
      <c r="G38" s="21">
        <v>5766.276</v>
      </c>
      <c r="H38" s="21">
        <v>0.0</v>
      </c>
      <c r="I38" s="21">
        <v>35.8445633888245</v>
      </c>
      <c r="M38" s="21">
        <v>0.0</v>
      </c>
      <c r="Q38" s="29">
        <v>5766.276</v>
      </c>
      <c r="R38" s="29">
        <v>5766.276</v>
      </c>
      <c r="S38" s="29">
        <v>0.0</v>
      </c>
      <c r="T38" s="29">
        <v>35.8445633888245</v>
      </c>
    </row>
    <row r="39">
      <c r="D39" s="22">
        <v>20.0</v>
      </c>
      <c r="F39" s="21">
        <v>7381.91189684696</v>
      </c>
      <c r="G39" s="21">
        <v>7381.91189684696</v>
      </c>
      <c r="H39" s="21">
        <v>0.0</v>
      </c>
      <c r="I39" s="21">
        <v>1321.11412625313</v>
      </c>
      <c r="M39" s="21">
        <v>0.0</v>
      </c>
      <c r="Q39" s="29">
        <v>7381.91189684696</v>
      </c>
      <c r="R39" s="29">
        <v>7381.91189684696</v>
      </c>
      <c r="S39" s="29">
        <v>0.0</v>
      </c>
      <c r="T39" s="29">
        <v>1321.11412625313</v>
      </c>
    </row>
    <row r="40">
      <c r="D40" s="22">
        <v>25.0</v>
      </c>
      <c r="F40" s="21">
        <v>8751.1059881971</v>
      </c>
      <c r="G40" s="21">
        <v>8629.73642880375</v>
      </c>
      <c r="H40" s="21">
        <v>1.37506964189771</v>
      </c>
      <c r="I40" s="21">
        <v>2655.29243798256</v>
      </c>
      <c r="M40" s="21">
        <v>0.013750696418977</v>
      </c>
      <c r="Q40" s="29">
        <v>8751.1059881971</v>
      </c>
      <c r="R40" s="29">
        <v>8629.73642880375</v>
      </c>
      <c r="S40" s="29">
        <v>1.37506964189771</v>
      </c>
      <c r="T40" s="29">
        <v>2655.29243798256</v>
      </c>
    </row>
    <row r="41">
      <c r="D41" s="22">
        <v>30.0</v>
      </c>
      <c r="F41" s="21">
        <v>9945.4039382238</v>
      </c>
      <c r="G41" s="21">
        <v>9753.99535319271</v>
      </c>
      <c r="H41" s="21">
        <v>1.8645380794838</v>
      </c>
      <c r="I41" s="21">
        <v>4390.93075399399</v>
      </c>
      <c r="M41" s="21">
        <v>0.018645380794838</v>
      </c>
      <c r="Q41" s="29">
        <v>9945.4039382238</v>
      </c>
      <c r="R41" s="29">
        <v>9753.99535319271</v>
      </c>
      <c r="S41" s="29">
        <v>1.8645380794838</v>
      </c>
      <c r="T41" s="29">
        <v>4390.93075399399</v>
      </c>
    </row>
    <row r="42">
      <c r="D42" s="24">
        <v>35.0</v>
      </c>
      <c r="F42" s="21">
        <v>10494.452</v>
      </c>
      <c r="G42" s="21">
        <v>10179.7297783099</v>
      </c>
      <c r="H42" s="21">
        <v>3.02598767988293</v>
      </c>
      <c r="I42" s="21">
        <v>6573.66230535507</v>
      </c>
      <c r="M42" s="21">
        <v>0.030259876798829</v>
      </c>
      <c r="Q42" s="29">
        <v>10494.452</v>
      </c>
      <c r="R42" s="29">
        <v>10179.7297783099</v>
      </c>
      <c r="S42" s="29">
        <v>3.02598767988293</v>
      </c>
      <c r="T42" s="29">
        <v>6573.66230535507</v>
      </c>
    </row>
    <row r="43">
      <c r="D43" s="24">
        <v>40.0</v>
      </c>
      <c r="F43" s="21">
        <v>11349.536</v>
      </c>
      <c r="G43" s="21">
        <v>10715.2413745363</v>
      </c>
      <c r="H43" s="21">
        <v>5.45964403509842</v>
      </c>
      <c r="I43" s="21">
        <v>5121.40804300308</v>
      </c>
      <c r="M43" s="21">
        <v>0.054596440350984</v>
      </c>
      <c r="Q43" s="29">
        <v>11349.536</v>
      </c>
      <c r="R43" s="29">
        <v>10715.2413745363</v>
      </c>
      <c r="S43" s="29">
        <v>5.45964403509842</v>
      </c>
      <c r="T43" s="29">
        <v>5121.40804300308</v>
      </c>
    </row>
    <row r="44">
      <c r="D44" s="24">
        <v>45.0</v>
      </c>
      <c r="F44" s="21">
        <v>13381.434</v>
      </c>
      <c r="G44" s="21">
        <v>11621.632143449</v>
      </c>
      <c r="H44" s="21">
        <v>11.2352189841145</v>
      </c>
      <c r="I44" s="21">
        <v>5843.65294957161</v>
      </c>
      <c r="M44" s="21">
        <v>0.112352189841145</v>
      </c>
      <c r="Q44" s="29">
        <v>13381.434</v>
      </c>
      <c r="R44" s="29">
        <v>11621.632143449</v>
      </c>
      <c r="S44" s="29">
        <v>11.2352189841145</v>
      </c>
      <c r="T44" s="29">
        <v>5843.65294957161</v>
      </c>
    </row>
    <row r="45">
      <c r="D45" s="24">
        <v>50.0</v>
      </c>
      <c r="F45" s="21">
        <v>14641.23</v>
      </c>
      <c r="G45" s="21">
        <v>12882.2519596781</v>
      </c>
      <c r="H45" s="21">
        <v>11.9662572988433</v>
      </c>
      <c r="I45" s="21">
        <v>7228.53149199486</v>
      </c>
      <c r="M45" s="21">
        <v>0.119662572988433</v>
      </c>
      <c r="Q45" s="29">
        <v>14641.23</v>
      </c>
      <c r="R45" s="29">
        <v>12882.2519596781</v>
      </c>
      <c r="S45" s="29">
        <v>11.9662572988433</v>
      </c>
      <c r="T45" s="29">
        <v>7228.53149199486</v>
      </c>
    </row>
    <row r="46">
      <c r="D46" s="25" t="s">
        <v>21</v>
      </c>
      <c r="F46" s="26">
        <f t="shared" ref="F46:G46" si="4">AVERAGE(F40:F45)</f>
        <v>11427.19365</v>
      </c>
      <c r="G46" s="26">
        <f t="shared" si="4"/>
        <v>10630.43117</v>
      </c>
      <c r="H46" s="26">
        <f>100*M46</f>
        <v>0</v>
      </c>
      <c r="I46" s="26">
        <f>AVERAGE(I40:I45)</f>
        <v>5302.24633</v>
      </c>
      <c r="M46" s="26">
        <f>100*R46</f>
        <v>0</v>
      </c>
      <c r="Q46" s="30"/>
      <c r="R46" s="30"/>
      <c r="S46" s="30"/>
      <c r="T46" s="30"/>
    </row>
    <row r="47">
      <c r="C47" s="5">
        <v>5.0</v>
      </c>
      <c r="D47" s="20">
        <v>5.0</v>
      </c>
      <c r="F47" s="21">
        <v>3259.602</v>
      </c>
      <c r="G47" s="21">
        <v>3259.602</v>
      </c>
      <c r="H47" s="21">
        <v>0.0</v>
      </c>
      <c r="I47" s="21">
        <v>0.738172197341919</v>
      </c>
      <c r="M47" s="21">
        <v>0.0</v>
      </c>
      <c r="Q47" s="29">
        <v>3259.602</v>
      </c>
      <c r="R47" s="29">
        <v>3259.602</v>
      </c>
      <c r="S47" s="29">
        <v>0.0</v>
      </c>
      <c r="T47" s="29">
        <v>0.738172197341919</v>
      </c>
    </row>
    <row r="48">
      <c r="D48" s="22">
        <v>10.0</v>
      </c>
      <c r="F48" s="21">
        <v>5530.398</v>
      </c>
      <c r="G48" s="21">
        <v>5530.398</v>
      </c>
      <c r="H48" s="21">
        <v>0.0</v>
      </c>
      <c r="I48" s="21">
        <v>30.3492861747742</v>
      </c>
      <c r="M48" s="21">
        <v>0.0</v>
      </c>
      <c r="Q48" s="29">
        <v>5530.398</v>
      </c>
      <c r="R48" s="29">
        <v>5530.398</v>
      </c>
      <c r="S48" s="29">
        <v>0.0</v>
      </c>
      <c r="T48" s="29">
        <v>30.3492861747742</v>
      </c>
    </row>
    <row r="49">
      <c r="D49" s="22">
        <v>15.0</v>
      </c>
      <c r="F49" s="21">
        <v>6215.88795061234</v>
      </c>
      <c r="G49" s="21">
        <v>6215.88795061234</v>
      </c>
      <c r="H49" s="21">
        <v>0.0</v>
      </c>
      <c r="I49" s="21">
        <v>163.44199962616</v>
      </c>
      <c r="M49" s="21">
        <v>0.0</v>
      </c>
      <c r="Q49" s="29">
        <v>6215.88795061234</v>
      </c>
      <c r="R49" s="29">
        <v>6215.88795061234</v>
      </c>
      <c r="S49" s="29">
        <v>0.0</v>
      </c>
      <c r="T49" s="29">
        <v>163.44199962616</v>
      </c>
    </row>
    <row r="50">
      <c r="D50" s="22">
        <v>20.0</v>
      </c>
      <c r="F50" s="21">
        <v>7781.54199720265</v>
      </c>
      <c r="G50" s="21">
        <v>7727.07510925454</v>
      </c>
      <c r="H50" s="21">
        <v>0.599077057877504</v>
      </c>
      <c r="I50" s="21">
        <v>2806.22265539169</v>
      </c>
      <c r="M50" s="21">
        <v>0.005990770578775</v>
      </c>
      <c r="Q50" s="29">
        <v>7781.54199720265</v>
      </c>
      <c r="R50" s="29">
        <v>7727.07510925454</v>
      </c>
      <c r="S50" s="29">
        <v>0.599077057877504</v>
      </c>
      <c r="T50" s="29">
        <v>2806.22265539169</v>
      </c>
    </row>
    <row r="51">
      <c r="D51" s="22">
        <v>25.0</v>
      </c>
      <c r="F51" s="21">
        <v>9259.9519950076</v>
      </c>
      <c r="G51" s="21">
        <v>8833.76852089501</v>
      </c>
      <c r="H51" s="21">
        <v>4.33367944577647</v>
      </c>
      <c r="I51" s="21">
        <v>4346.87965202332</v>
      </c>
      <c r="M51" s="21">
        <v>0.043336794457765</v>
      </c>
      <c r="Q51" s="29">
        <v>9259.9519950076</v>
      </c>
      <c r="R51" s="29">
        <v>8833.76852089501</v>
      </c>
      <c r="S51" s="29">
        <v>4.33367944577647</v>
      </c>
      <c r="T51" s="29">
        <v>4346.87965202332</v>
      </c>
    </row>
    <row r="52">
      <c r="D52" s="22">
        <v>30.0</v>
      </c>
      <c r="F52" s="21">
        <v>10401.6739972059</v>
      </c>
      <c r="G52" s="21">
        <v>9928.51977306891</v>
      </c>
      <c r="H52" s="21">
        <v>4.5664267727979</v>
      </c>
      <c r="I52" s="21">
        <v>6088.28443555832</v>
      </c>
      <c r="M52" s="21">
        <v>0.045664267727979</v>
      </c>
      <c r="Q52" s="29">
        <v>10401.6739972059</v>
      </c>
      <c r="R52" s="29">
        <v>9928.51977306891</v>
      </c>
      <c r="S52" s="29">
        <v>4.5664267727979</v>
      </c>
      <c r="T52" s="29">
        <v>6088.28443555832</v>
      </c>
    </row>
    <row r="53">
      <c r="D53" s="24">
        <v>35.0</v>
      </c>
      <c r="F53" s="21">
        <v>11260.8839737701</v>
      </c>
      <c r="G53" s="21">
        <v>10278.0009819735</v>
      </c>
      <c r="H53" s="21">
        <v>8.64903675698237</v>
      </c>
      <c r="I53" s="21">
        <v>7268.70935519409</v>
      </c>
      <c r="M53" s="21">
        <v>0.086490367569824</v>
      </c>
      <c r="Q53" s="29">
        <v>11260.8839737701</v>
      </c>
      <c r="R53" s="29">
        <v>10278.0009819735</v>
      </c>
      <c r="S53" s="29">
        <v>8.64903675698237</v>
      </c>
      <c r="T53" s="29">
        <v>7268.70935519409</v>
      </c>
    </row>
    <row r="54">
      <c r="D54" s="24">
        <v>40.0</v>
      </c>
      <c r="F54" s="21">
        <v>12129.9539999997</v>
      </c>
      <c r="G54" s="21">
        <v>10869.9783671054</v>
      </c>
      <c r="H54" s="21">
        <v>9.93739942704596</v>
      </c>
      <c r="I54" s="21">
        <v>7211.39969587326</v>
      </c>
      <c r="M54" s="21">
        <v>0.09937399427046</v>
      </c>
      <c r="Q54" s="29">
        <v>12129.9539999997</v>
      </c>
      <c r="R54" s="29">
        <v>10869.9783671054</v>
      </c>
      <c r="S54" s="29">
        <v>9.93739942704596</v>
      </c>
      <c r="T54" s="29">
        <v>7211.39969587326</v>
      </c>
    </row>
    <row r="55">
      <c r="D55" s="24">
        <v>45.0</v>
      </c>
      <c r="F55" s="21">
        <v>13836.838</v>
      </c>
      <c r="G55" s="21">
        <v>11731.9379912239</v>
      </c>
      <c r="H55" s="21">
        <v>14.1810141920266</v>
      </c>
      <c r="I55" s="21">
        <v>5957.76692280769</v>
      </c>
      <c r="M55" s="21">
        <v>0.141810141920266</v>
      </c>
      <c r="Q55" s="29">
        <v>13836.838</v>
      </c>
      <c r="R55" s="29">
        <v>11731.9379912239</v>
      </c>
      <c r="S55" s="29">
        <v>14.1810141920266</v>
      </c>
      <c r="T55" s="29">
        <v>5957.76692280769</v>
      </c>
    </row>
    <row r="56">
      <c r="D56" s="24">
        <v>50.0</v>
      </c>
      <c r="F56" s="21">
        <v>16177.702</v>
      </c>
      <c r="G56" s="21">
        <v>13005.1937992329</v>
      </c>
      <c r="H56" s="21">
        <v>19.3536737704583</v>
      </c>
      <c r="I56" s="21">
        <v>7227.30167779923</v>
      </c>
      <c r="M56" s="21">
        <v>0.193536737704583</v>
      </c>
      <c r="Q56" s="29">
        <v>16177.702</v>
      </c>
      <c r="R56" s="29">
        <v>13005.1937992329</v>
      </c>
      <c r="S56" s="29">
        <v>19.3536737704583</v>
      </c>
      <c r="T56" s="29">
        <v>7227.30167779923</v>
      </c>
    </row>
    <row r="57">
      <c r="D57" s="25" t="s">
        <v>21</v>
      </c>
      <c r="F57" s="26">
        <f t="shared" ref="F57:G57" si="5">AVERAGE(F47:F56)</f>
        <v>9585.443391</v>
      </c>
      <c r="G57" s="26">
        <f t="shared" si="5"/>
        <v>8738.036249</v>
      </c>
      <c r="H57" s="26">
        <f>100*M57</f>
        <v>6.162030742</v>
      </c>
      <c r="I57" s="26">
        <f>AVERAGE(I47:I56)</f>
        <v>4110.109385</v>
      </c>
      <c r="M57" s="26">
        <f>AVERAGE(M47:M56)</f>
        <v>0.06162030742</v>
      </c>
    </row>
    <row r="58">
      <c r="B58" s="28" t="s">
        <v>22</v>
      </c>
      <c r="C58" s="17"/>
      <c r="D58" s="17"/>
      <c r="F58" s="26">
        <f t="shared" ref="F58:I58" si="6">AVERAGE(F3:F12,F14:F23,F25:F34,F36:F45,F47:F56)</f>
        <v>8454.900591</v>
      </c>
      <c r="G58" s="26">
        <f t="shared" si="6"/>
        <v>8151.083911</v>
      </c>
      <c r="H58" s="26">
        <f t="shared" si="6"/>
        <v>2.236064024</v>
      </c>
      <c r="I58" s="26">
        <f t="shared" si="6"/>
        <v>2147.439228</v>
      </c>
      <c r="M58" s="26">
        <f>AVERAGE(M13,M24,M35,M46,M57)</f>
        <v>0.01232406148</v>
      </c>
    </row>
    <row r="59">
      <c r="B59" s="5">
        <v>6.0</v>
      </c>
      <c r="C59" s="5">
        <v>1.0</v>
      </c>
      <c r="D59" s="20">
        <v>5.0</v>
      </c>
      <c r="F59" s="21">
        <v>5001.036</v>
      </c>
      <c r="G59" s="21">
        <v>5000.97933333333</v>
      </c>
      <c r="H59" s="21">
        <v>0.001050986443513</v>
      </c>
      <c r="I59" s="21">
        <v>0.997001028060913</v>
      </c>
      <c r="M59" s="21">
        <v>1.05098644351291E-5</v>
      </c>
      <c r="Q59" s="29">
        <v>5001.036</v>
      </c>
      <c r="R59" s="29">
        <v>5000.97933333333</v>
      </c>
      <c r="S59" s="29">
        <v>0.001050986443513</v>
      </c>
      <c r="T59" s="29">
        <v>0.997001028060913</v>
      </c>
    </row>
    <row r="60">
      <c r="D60" s="22">
        <v>10.0</v>
      </c>
      <c r="F60" s="21">
        <v>7953.632</v>
      </c>
      <c r="G60" s="21">
        <v>7953.632</v>
      </c>
      <c r="H60" s="21">
        <v>0.0</v>
      </c>
      <c r="I60" s="21">
        <v>0.992941045761108</v>
      </c>
      <c r="M60" s="21">
        <v>0.0</v>
      </c>
      <c r="Q60" s="29">
        <v>7953.632</v>
      </c>
      <c r="R60" s="29">
        <v>7953.632</v>
      </c>
      <c r="S60" s="29">
        <v>0.0</v>
      </c>
      <c r="T60" s="29">
        <v>0.992941045761108</v>
      </c>
    </row>
    <row r="61">
      <c r="D61" s="22">
        <v>15.0</v>
      </c>
      <c r="F61" s="21">
        <v>10567.838</v>
      </c>
      <c r="G61" s="21">
        <v>10567.838</v>
      </c>
      <c r="H61" s="21">
        <v>0.0</v>
      </c>
      <c r="I61" s="21">
        <v>2.4574209690094</v>
      </c>
      <c r="M61" s="21">
        <v>0.0</v>
      </c>
      <c r="Q61" s="29">
        <v>10567.838</v>
      </c>
      <c r="R61" s="29">
        <v>10567.838</v>
      </c>
      <c r="S61" s="29">
        <v>0.0</v>
      </c>
      <c r="T61" s="29">
        <v>2.4574209690094</v>
      </c>
    </row>
    <row r="62">
      <c r="D62" s="22">
        <v>20.0</v>
      </c>
      <c r="F62" s="21">
        <v>13350.2499710589</v>
      </c>
      <c r="G62" s="21">
        <v>13350.2499710589</v>
      </c>
      <c r="H62" s="21">
        <v>0.0</v>
      </c>
      <c r="I62" s="21">
        <v>15.941626739502</v>
      </c>
      <c r="M62" s="21">
        <v>0.0</v>
      </c>
      <c r="Q62" s="29">
        <v>13350.2499710589</v>
      </c>
      <c r="R62" s="29">
        <v>13350.2499710589</v>
      </c>
      <c r="S62" s="29">
        <v>0.0</v>
      </c>
      <c r="T62" s="29">
        <v>15.941626739502</v>
      </c>
    </row>
    <row r="63">
      <c r="D63" s="22">
        <v>25.0</v>
      </c>
      <c r="F63" s="21">
        <v>15399.79</v>
      </c>
      <c r="G63" s="21">
        <v>15399.79</v>
      </c>
      <c r="H63" s="21">
        <v>0.0</v>
      </c>
      <c r="I63" s="21">
        <v>16.9980782032013</v>
      </c>
      <c r="M63" s="21">
        <v>0.0</v>
      </c>
      <c r="Q63" s="29">
        <v>15399.79</v>
      </c>
      <c r="R63" s="29">
        <v>15399.79</v>
      </c>
      <c r="S63" s="29">
        <v>0.0</v>
      </c>
      <c r="T63" s="29">
        <v>16.9980782032013</v>
      </c>
    </row>
    <row r="64">
      <c r="D64" s="22">
        <v>30.0</v>
      </c>
      <c r="F64" s="21">
        <v>18395.3679987852</v>
      </c>
      <c r="G64" s="21">
        <v>18395.3679987852</v>
      </c>
      <c r="H64" s="21">
        <v>0.0</v>
      </c>
      <c r="I64" s="21">
        <v>310.493403196335</v>
      </c>
      <c r="M64" s="21">
        <v>0.0</v>
      </c>
      <c r="Q64" s="29">
        <v>18395.3679987852</v>
      </c>
      <c r="R64" s="29">
        <v>18395.3679987852</v>
      </c>
      <c r="S64" s="29">
        <v>0.0</v>
      </c>
      <c r="T64" s="29">
        <v>310.493403196335</v>
      </c>
    </row>
    <row r="65">
      <c r="D65" s="25" t="s">
        <v>21</v>
      </c>
      <c r="F65" s="26">
        <f t="shared" ref="F65:G65" si="7">AVERAGE(F55:F64)</f>
        <v>11872.2798</v>
      </c>
      <c r="G65" s="26">
        <f t="shared" si="7"/>
        <v>11229.41093</v>
      </c>
      <c r="H65" s="26">
        <f>100*M65</f>
        <v>0.0001751644073</v>
      </c>
      <c r="I65" s="26">
        <f>AVERAGE(I55:I64)</f>
        <v>1979.049768</v>
      </c>
      <c r="M65" s="26">
        <f>AVERAGE(M59:M64)</f>
        <v>0.000001751644073</v>
      </c>
      <c r="Q65" s="30"/>
      <c r="R65" s="30"/>
      <c r="S65" s="30"/>
      <c r="T65" s="30"/>
    </row>
    <row r="66">
      <c r="C66" s="5">
        <v>2.0</v>
      </c>
      <c r="D66" s="20">
        <v>5.0</v>
      </c>
      <c r="F66" s="21">
        <v>5783.64</v>
      </c>
      <c r="G66" s="21">
        <v>5783.64</v>
      </c>
      <c r="H66" s="21">
        <v>0.0</v>
      </c>
      <c r="I66" s="21">
        <v>1.89838495254517</v>
      </c>
      <c r="M66" s="21">
        <v>0.0</v>
      </c>
      <c r="Q66" s="29">
        <v>5783.64</v>
      </c>
      <c r="R66" s="29">
        <v>5783.64</v>
      </c>
      <c r="S66" s="29">
        <v>0.0</v>
      </c>
      <c r="T66" s="29">
        <v>1.89838495254517</v>
      </c>
    </row>
    <row r="67">
      <c r="D67" s="22">
        <v>10.0</v>
      </c>
      <c r="F67" s="21">
        <v>9103.52988541665</v>
      </c>
      <c r="G67" s="21">
        <v>9103.52988541665</v>
      </c>
      <c r="H67" s="21">
        <v>0.0</v>
      </c>
      <c r="I67" s="21">
        <v>23.96364402771</v>
      </c>
      <c r="M67" s="21">
        <v>0.0</v>
      </c>
      <c r="Q67" s="29">
        <v>9103.52988541665</v>
      </c>
      <c r="R67" s="29">
        <v>9103.52988541665</v>
      </c>
      <c r="S67" s="29">
        <v>0.0</v>
      </c>
      <c r="T67" s="29">
        <v>23.96364402771</v>
      </c>
    </row>
    <row r="68">
      <c r="D68" s="22">
        <v>15.0</v>
      </c>
      <c r="F68" s="21">
        <v>11480.704</v>
      </c>
      <c r="G68" s="21">
        <v>11480.704</v>
      </c>
      <c r="H68" s="21">
        <v>0.0</v>
      </c>
      <c r="I68" s="21">
        <v>64.185333108902</v>
      </c>
      <c r="L68" s="21"/>
      <c r="M68" s="21">
        <v>0.0</v>
      </c>
      <c r="Q68" s="29">
        <v>11480.704</v>
      </c>
      <c r="R68" s="29">
        <v>11480.704</v>
      </c>
      <c r="S68" s="29">
        <v>0.0</v>
      </c>
      <c r="T68" s="29">
        <v>64.185333108902</v>
      </c>
    </row>
    <row r="69">
      <c r="D69" s="22">
        <v>20.0</v>
      </c>
      <c r="F69" s="21">
        <v>14331.5419991053</v>
      </c>
      <c r="G69" s="21">
        <v>14254.5753807315</v>
      </c>
      <c r="H69" s="21">
        <v>0.489772165908685</v>
      </c>
      <c r="I69" s="21">
        <v>2280.09129080772</v>
      </c>
      <c r="M69" s="21">
        <v>0.004897721659087</v>
      </c>
      <c r="Q69" s="29">
        <v>14331.5419991053</v>
      </c>
      <c r="R69" s="29">
        <v>14254.5753807315</v>
      </c>
      <c r="S69" s="29">
        <v>0.489772165908685</v>
      </c>
      <c r="T69" s="29">
        <v>2280.09129080772</v>
      </c>
    </row>
    <row r="70">
      <c r="D70" s="22">
        <v>25.0</v>
      </c>
      <c r="F70" s="21">
        <v>16354.562</v>
      </c>
      <c r="G70" s="21">
        <v>16080.642350643</v>
      </c>
      <c r="H70" s="21">
        <v>1.63760949604388</v>
      </c>
      <c r="I70" s="21">
        <v>4349.9594449997</v>
      </c>
      <c r="M70" s="21">
        <v>0.016376094960439</v>
      </c>
      <c r="Q70" s="29">
        <v>16354.562</v>
      </c>
      <c r="R70" s="29">
        <v>16080.642350643</v>
      </c>
      <c r="S70" s="29">
        <v>1.63760949604388</v>
      </c>
      <c r="T70" s="29">
        <v>4349.9594449997</v>
      </c>
    </row>
    <row r="71">
      <c r="D71" s="22">
        <v>30.0</v>
      </c>
      <c r="F71" s="21">
        <v>19230.0919984959</v>
      </c>
      <c r="G71" s="21">
        <v>18802.0833690195</v>
      </c>
      <c r="H71" s="21">
        <v>2.17216605404104</v>
      </c>
      <c r="I71" s="21">
        <v>4546.99214701653</v>
      </c>
      <c r="M71" s="21">
        <v>0.02172166054041</v>
      </c>
      <c r="Q71" s="29">
        <v>19230.0919984959</v>
      </c>
      <c r="R71" s="29">
        <v>18802.0833690195</v>
      </c>
      <c r="S71" s="29">
        <v>2.17216605404104</v>
      </c>
      <c r="T71" s="29">
        <v>4546.99214701653</v>
      </c>
    </row>
    <row r="72">
      <c r="D72" s="25" t="s">
        <v>21</v>
      </c>
      <c r="F72" s="26">
        <f t="shared" ref="F72:G72" si="8">AVERAGE(F62:F71)</f>
        <v>13530.17576</v>
      </c>
      <c r="G72" s="26">
        <f t="shared" si="8"/>
        <v>13387.99939</v>
      </c>
      <c r="H72" s="26">
        <f>100*M72</f>
        <v>0.716591286</v>
      </c>
      <c r="I72" s="26">
        <f>AVERAGE(I62:I71)</f>
        <v>1358.957312</v>
      </c>
      <c r="M72" s="26">
        <f>AVERAGE(M66:M71)</f>
        <v>0.00716591286</v>
      </c>
      <c r="Q72" s="30"/>
      <c r="R72" s="30"/>
      <c r="S72" s="30"/>
      <c r="T72" s="30"/>
    </row>
    <row r="73">
      <c r="C73" s="5">
        <v>3.0</v>
      </c>
      <c r="D73" s="20">
        <v>5.0</v>
      </c>
      <c r="F73" s="21">
        <v>6849.618</v>
      </c>
      <c r="G73" s="21">
        <v>6849.618</v>
      </c>
      <c r="H73" s="21">
        <v>0.0</v>
      </c>
      <c r="I73" s="21">
        <v>15.4773038387299</v>
      </c>
      <c r="M73" s="21">
        <v>0.0</v>
      </c>
      <c r="Q73" s="29">
        <v>6849.618</v>
      </c>
      <c r="R73" s="29">
        <v>6849.618</v>
      </c>
      <c r="S73" s="29">
        <v>0.0</v>
      </c>
      <c r="T73" s="29">
        <v>15.4773038387299</v>
      </c>
    </row>
    <row r="74">
      <c r="D74" s="22">
        <v>10.0</v>
      </c>
      <c r="F74" s="21">
        <v>10326.656</v>
      </c>
      <c r="G74" s="21">
        <v>10286.8004759802</v>
      </c>
      <c r="H74" s="21">
        <v>0.360659322541604</v>
      </c>
      <c r="I74" s="21">
        <v>2086.82809662819</v>
      </c>
      <c r="M74" s="21">
        <v>0.003606593225416</v>
      </c>
      <c r="Q74" s="29">
        <v>10326.656</v>
      </c>
      <c r="R74" s="29">
        <v>10286.8004759802</v>
      </c>
      <c r="S74" s="29">
        <v>0.360659322541604</v>
      </c>
      <c r="T74" s="29">
        <v>2086.82809662819</v>
      </c>
    </row>
    <row r="75">
      <c r="D75" s="22">
        <v>15.0</v>
      </c>
      <c r="F75" s="21">
        <v>12527.792</v>
      </c>
      <c r="G75" s="21">
        <v>12527.792</v>
      </c>
      <c r="H75" s="21">
        <v>0.0</v>
      </c>
      <c r="I75" s="21">
        <v>1046.40028834343</v>
      </c>
      <c r="M75" s="21">
        <v>0.0</v>
      </c>
      <c r="Q75" s="29">
        <v>12527.792</v>
      </c>
      <c r="R75" s="29">
        <v>12527.792</v>
      </c>
      <c r="S75" s="29">
        <v>0.0</v>
      </c>
      <c r="T75" s="29">
        <v>1046.40028834343</v>
      </c>
    </row>
    <row r="76">
      <c r="D76" s="22">
        <v>20.0</v>
      </c>
      <c r="F76" s="21">
        <v>15793.006</v>
      </c>
      <c r="G76" s="21">
        <v>14788.0063946081</v>
      </c>
      <c r="H76" s="21">
        <v>6.00899311687733</v>
      </c>
      <c r="I76" s="21">
        <v>5642.47209897041</v>
      </c>
      <c r="M76" s="21">
        <v>0.060089931168773</v>
      </c>
      <c r="Q76" s="29">
        <v>15793.006</v>
      </c>
      <c r="R76" s="29">
        <v>14788.0063946081</v>
      </c>
      <c r="S76" s="29">
        <v>6.00899311687733</v>
      </c>
      <c r="T76" s="29">
        <v>5642.47209897041</v>
      </c>
    </row>
    <row r="77">
      <c r="D77" s="22">
        <v>25.0</v>
      </c>
      <c r="F77" s="21">
        <v>17948.4299851179</v>
      </c>
      <c r="G77" s="21">
        <v>16594.1941995683</v>
      </c>
      <c r="H77" s="21">
        <v>7.07074166552669</v>
      </c>
      <c r="I77" s="21">
        <v>5007.85441808701</v>
      </c>
      <c r="M77" s="21">
        <v>0.070707416655267</v>
      </c>
      <c r="Q77" s="29">
        <v>17948.4299851179</v>
      </c>
      <c r="R77" s="29">
        <v>16594.1941995683</v>
      </c>
      <c r="S77" s="29">
        <v>7.07074166552669</v>
      </c>
      <c r="T77" s="29">
        <v>5007.85441808701</v>
      </c>
    </row>
    <row r="78">
      <c r="D78" s="22">
        <v>30.0</v>
      </c>
      <c r="F78" s="21">
        <v>20529.824</v>
      </c>
      <c r="G78" s="21">
        <v>19070.0268681964</v>
      </c>
      <c r="H78" s="21">
        <v>6.99499868251955</v>
      </c>
      <c r="I78" s="21">
        <v>7215.11542081833</v>
      </c>
      <c r="M78" s="21">
        <v>0.080110573092644</v>
      </c>
      <c r="Q78" s="29">
        <v>20529.824</v>
      </c>
      <c r="R78" s="29">
        <v>19070.0268681964</v>
      </c>
      <c r="S78" s="29">
        <v>6.99499868251955</v>
      </c>
      <c r="T78" s="29">
        <v>7215.11542081833</v>
      </c>
    </row>
    <row r="79">
      <c r="D79" s="25" t="s">
        <v>21</v>
      </c>
      <c r="F79" s="26">
        <f t="shared" ref="F79:G79" si="9">AVERAGE(F69:F78)</f>
        <v>14742.16977</v>
      </c>
      <c r="G79" s="26">
        <f t="shared" si="9"/>
        <v>14264.17384</v>
      </c>
      <c r="H79" s="26">
        <f>100*M79</f>
        <v>3.575241902</v>
      </c>
      <c r="I79" s="26">
        <f>AVERAGE(I69:I78)</f>
        <v>3355.014782</v>
      </c>
      <c r="M79" s="26">
        <f>AVERAGE(M73:M78)</f>
        <v>0.03575241902</v>
      </c>
      <c r="Q79" s="30"/>
      <c r="R79" s="30"/>
      <c r="S79" s="30"/>
      <c r="T79" s="30"/>
    </row>
    <row r="80">
      <c r="C80" s="5">
        <v>4.0</v>
      </c>
      <c r="D80" s="20">
        <v>5.0</v>
      </c>
      <c r="F80" s="21">
        <v>7839.694</v>
      </c>
      <c r="G80" s="21">
        <v>7839.694</v>
      </c>
      <c r="H80" s="21">
        <v>0.0</v>
      </c>
      <c r="I80" s="21">
        <v>21.4148342609406</v>
      </c>
      <c r="M80" s="21">
        <v>0.0</v>
      </c>
      <c r="Q80" s="29">
        <v>7839.694</v>
      </c>
      <c r="R80" s="29">
        <v>7839.694</v>
      </c>
      <c r="S80" s="29">
        <v>0.0</v>
      </c>
      <c r="T80" s="29">
        <v>21.4148342609406</v>
      </c>
    </row>
    <row r="81">
      <c r="D81" s="22">
        <v>10.0</v>
      </c>
      <c r="F81" s="21">
        <v>11513.9238040964</v>
      </c>
      <c r="G81" s="21">
        <v>11160.7787595888</v>
      </c>
      <c r="H81" s="21">
        <v>2.88774317579916</v>
      </c>
      <c r="I81" s="21">
        <v>5164.50453666687</v>
      </c>
      <c r="M81" s="21">
        <v>0.028877431757992</v>
      </c>
      <c r="Q81" s="29">
        <v>11513.9238040964</v>
      </c>
      <c r="R81" s="29">
        <v>11160.7787595888</v>
      </c>
      <c r="S81" s="29">
        <v>2.88774317579916</v>
      </c>
      <c r="T81" s="29">
        <v>5164.50453666687</v>
      </c>
    </row>
    <row r="82">
      <c r="D82" s="22">
        <v>15.0</v>
      </c>
      <c r="F82" s="21">
        <v>13647.2377898714</v>
      </c>
      <c r="G82" s="21">
        <v>13333.3362325931</v>
      </c>
      <c r="H82" s="21">
        <v>2.23824377335411</v>
      </c>
      <c r="I82" s="21">
        <v>7203.00114192963</v>
      </c>
      <c r="M82" s="21">
        <v>0.02002132904415</v>
      </c>
      <c r="Q82" s="29">
        <v>13647.2377898714</v>
      </c>
      <c r="R82" s="29">
        <v>13333.3362325931</v>
      </c>
      <c r="S82" s="29">
        <v>2.23824377335411</v>
      </c>
      <c r="T82" s="29">
        <v>7203.00114192963</v>
      </c>
    </row>
    <row r="83">
      <c r="D83" s="22">
        <v>20.0</v>
      </c>
      <c r="F83" s="21">
        <v>17357.7599806883</v>
      </c>
      <c r="G83" s="21">
        <v>15280.7517925839</v>
      </c>
      <c r="H83" s="21">
        <v>11.3645722090031</v>
      </c>
      <c r="I83" s="21">
        <v>7209.90358958244</v>
      </c>
      <c r="M83" s="21">
        <v>0.113645722090031</v>
      </c>
      <c r="Q83" s="29">
        <v>17357.7599806883</v>
      </c>
      <c r="R83" s="29">
        <v>15280.7517925839</v>
      </c>
      <c r="S83" s="29">
        <v>11.3645722090031</v>
      </c>
      <c r="T83" s="29">
        <v>7209.90358958244</v>
      </c>
    </row>
    <row r="84">
      <c r="D84" s="22">
        <v>25.0</v>
      </c>
      <c r="F84" s="21">
        <v>19489.4159513073</v>
      </c>
      <c r="G84" s="21">
        <v>17173.2528418824</v>
      </c>
      <c r="H84" s="21">
        <v>11.0728318010857</v>
      </c>
      <c r="I84" s="21">
        <v>7208.74659795761</v>
      </c>
      <c r="M84" s="21">
        <v>0.110728318010857</v>
      </c>
      <c r="Q84" s="29">
        <v>19489.4159513073</v>
      </c>
      <c r="R84" s="29">
        <v>17173.2528418824</v>
      </c>
      <c r="S84" s="29">
        <v>11.0728318010857</v>
      </c>
      <c r="T84" s="29">
        <v>7208.74659795761</v>
      </c>
    </row>
    <row r="85">
      <c r="D85" s="22">
        <v>30.0</v>
      </c>
      <c r="F85" s="21">
        <v>22666.3419905469</v>
      </c>
      <c r="G85" s="21">
        <v>19193.8657710479</v>
      </c>
      <c r="H85" s="21">
        <v>15.1531792014387</v>
      </c>
      <c r="I85" s="21">
        <v>7217.60732822418</v>
      </c>
      <c r="M85" s="21">
        <v>0.170134873198919</v>
      </c>
      <c r="Q85" s="29">
        <v>22666.3419905469</v>
      </c>
      <c r="R85" s="29">
        <v>19193.8657710479</v>
      </c>
      <c r="S85" s="29">
        <v>15.1531792014387</v>
      </c>
      <c r="T85" s="29">
        <v>7217.60732822418</v>
      </c>
    </row>
    <row r="86">
      <c r="D86" s="25" t="s">
        <v>21</v>
      </c>
      <c r="F86" s="26">
        <f t="shared" ref="F86:G86" si="10">AVERAGE(F76:F85)</f>
        <v>16152.78033</v>
      </c>
      <c r="G86" s="26">
        <f t="shared" si="10"/>
        <v>14869.80807</v>
      </c>
      <c r="H86" s="26">
        <f>100*M86</f>
        <v>7.390127902</v>
      </c>
      <c r="I86" s="26">
        <f>AVERAGE(I76:I85)</f>
        <v>5524.563475</v>
      </c>
      <c r="M86" s="26">
        <f>AVERAGE(M80:M85)</f>
        <v>0.07390127902</v>
      </c>
      <c r="Q86" s="30"/>
      <c r="R86" s="30"/>
      <c r="S86" s="30"/>
      <c r="T86" s="30"/>
    </row>
    <row r="87">
      <c r="C87" s="5">
        <v>5.0</v>
      </c>
      <c r="D87" s="20">
        <v>5.0</v>
      </c>
      <c r="F87" s="21">
        <v>9373.9425</v>
      </c>
      <c r="G87" s="21">
        <v>9373.9425</v>
      </c>
      <c r="H87" s="21">
        <v>0.0</v>
      </c>
      <c r="I87" s="21">
        <v>34.8026912808418</v>
      </c>
      <c r="M87" s="21">
        <v>0.0</v>
      </c>
      <c r="Q87" s="29">
        <v>9373.9425</v>
      </c>
      <c r="R87" s="29">
        <v>9373.9425</v>
      </c>
      <c r="S87" s="29">
        <v>0.0</v>
      </c>
      <c r="T87" s="29">
        <v>34.8026912808418</v>
      </c>
    </row>
    <row r="88">
      <c r="D88" s="22">
        <v>10.0</v>
      </c>
      <c r="F88" s="21">
        <v>12752.487731465</v>
      </c>
      <c r="G88" s="21">
        <v>12254.9114290244</v>
      </c>
      <c r="H88" s="21">
        <v>3.62754288107562</v>
      </c>
      <c r="I88" s="21">
        <v>5964.84650620461</v>
      </c>
      <c r="M88" s="21">
        <v>0.036275428810756</v>
      </c>
      <c r="Q88" s="29">
        <v>12752.487731465</v>
      </c>
      <c r="R88" s="29">
        <v>12254.9114290244</v>
      </c>
      <c r="S88" s="29">
        <v>3.62754288107562</v>
      </c>
      <c r="T88" s="29">
        <v>5964.84650620461</v>
      </c>
    </row>
    <row r="89">
      <c r="D89" s="22">
        <v>15.0</v>
      </c>
      <c r="F89" s="21">
        <v>14820.4178527593</v>
      </c>
      <c r="G89" s="21">
        <v>13986.4948704307</v>
      </c>
      <c r="H89" s="21">
        <v>5.55569613818243</v>
      </c>
      <c r="I89" s="21">
        <v>7206.22771115303</v>
      </c>
      <c r="M89" s="21">
        <v>0.047837314827106</v>
      </c>
      <c r="Q89" s="29">
        <v>14820.4178527593</v>
      </c>
      <c r="R89" s="29">
        <v>13986.4948704307</v>
      </c>
      <c r="S89" s="29">
        <v>5.55569613818243</v>
      </c>
      <c r="T89" s="29">
        <v>7206.22771115303</v>
      </c>
    </row>
    <row r="90">
      <c r="D90" s="22">
        <v>20.0</v>
      </c>
      <c r="F90" s="21">
        <v>19021.5679726745</v>
      </c>
      <c r="G90" s="21">
        <v>15948.4307641798</v>
      </c>
      <c r="H90" s="21">
        <v>15.4833110855581</v>
      </c>
      <c r="I90" s="21">
        <v>7220.9865896225</v>
      </c>
      <c r="M90" s="21">
        <v>0.154833110855581</v>
      </c>
      <c r="Q90" s="29">
        <v>19021.5679726745</v>
      </c>
      <c r="R90" s="29">
        <v>15948.4307641798</v>
      </c>
      <c r="S90" s="29">
        <v>15.4833110855581</v>
      </c>
      <c r="T90" s="29">
        <v>7220.9865896225</v>
      </c>
    </row>
    <row r="91">
      <c r="D91" s="22">
        <v>25.0</v>
      </c>
      <c r="F91" s="27">
        <v>21512.006</v>
      </c>
      <c r="G91" s="27">
        <v>17780.18441816536</v>
      </c>
      <c r="H91" s="27">
        <v>16.18562126145323</v>
      </c>
      <c r="I91" s="27">
        <v>7216.69526576996</v>
      </c>
      <c r="M91" s="21">
        <v>0.161856212614533</v>
      </c>
      <c r="Q91" s="29">
        <v>21512.006</v>
      </c>
      <c r="R91" s="29">
        <v>17780.1844181654</v>
      </c>
      <c r="S91" s="29">
        <v>16.1856212614532</v>
      </c>
      <c r="T91" s="29">
        <v>9916.69526576996</v>
      </c>
    </row>
    <row r="92">
      <c r="D92" s="22">
        <v>30.0</v>
      </c>
      <c r="F92" s="21">
        <v>23658.1545954414</v>
      </c>
      <c r="G92" s="21">
        <v>19556.4739816747</v>
      </c>
      <c r="H92" s="21">
        <v>17.3219499571986</v>
      </c>
      <c r="I92" s="21">
        <v>7216.49717822075</v>
      </c>
      <c r="M92" s="21">
        <v>0.187683670201303</v>
      </c>
      <c r="Q92" s="29">
        <v>23658.1545954414</v>
      </c>
      <c r="R92" s="29">
        <v>19556.4739816747</v>
      </c>
      <c r="S92" s="29">
        <v>17.3219499571986</v>
      </c>
      <c r="T92" s="29">
        <v>7216.49717822075</v>
      </c>
    </row>
    <row r="93">
      <c r="D93" s="25" t="s">
        <v>21</v>
      </c>
      <c r="F93" s="26">
        <f t="shared" ref="F93:G93" si="11">AVERAGE(F87:F92)</f>
        <v>16856.42944</v>
      </c>
      <c r="G93" s="26">
        <f t="shared" si="11"/>
        <v>14816.73966</v>
      </c>
      <c r="H93" s="26">
        <f>100*M93</f>
        <v>9.808095622</v>
      </c>
      <c r="I93" s="26">
        <f>AVERAGE(I87:I92)</f>
        <v>5810.009324</v>
      </c>
      <c r="M93" s="26">
        <f>AVERAGE(M87:M92)</f>
        <v>0.09808095622</v>
      </c>
    </row>
    <row r="94">
      <c r="B94" s="25" t="s">
        <v>23</v>
      </c>
      <c r="C94" s="31"/>
      <c r="D94" s="31"/>
      <c r="F94" s="32">
        <f t="shared" ref="F94:I94" si="12">AVERAGE(F59:F64,F66:F71,F73:F78,F80:F85,F87:F92)</f>
        <v>14152.67533</v>
      </c>
      <c r="G94" s="32">
        <f t="shared" si="12"/>
        <v>13305.71959</v>
      </c>
      <c r="H94" s="32">
        <f t="shared" si="12"/>
        <v>4.187556099</v>
      </c>
      <c r="I94" s="32">
        <f t="shared" si="12"/>
        <v>3383.811744</v>
      </c>
      <c r="M94" s="32">
        <f>AVERAGE(M65,M72,M79,M86,M93)</f>
        <v>0.04298046375</v>
      </c>
    </row>
    <row r="95">
      <c r="A95" s="25"/>
      <c r="B95" s="31"/>
      <c r="C95" s="31"/>
      <c r="D95" s="31"/>
      <c r="H95" s="32"/>
      <c r="M95" s="32">
        <f>AVERAGE(M94,M58)</f>
        <v>0.02765226262</v>
      </c>
    </row>
    <row r="96">
      <c r="H96" s="32"/>
    </row>
    <row r="97">
      <c r="H97" s="32"/>
    </row>
    <row r="98">
      <c r="H98" s="32"/>
    </row>
    <row r="99">
      <c r="H99" s="32"/>
    </row>
    <row r="100">
      <c r="H100" s="32"/>
    </row>
    <row r="101">
      <c r="H101" s="32"/>
    </row>
    <row r="102">
      <c r="H102" s="32"/>
    </row>
    <row r="103">
      <c r="H103" s="32"/>
    </row>
    <row r="104">
      <c r="H104" s="32"/>
    </row>
    <row r="105">
      <c r="H105" s="32"/>
    </row>
    <row r="106">
      <c r="H106" s="32"/>
    </row>
    <row r="107">
      <c r="H107" s="32"/>
    </row>
    <row r="108">
      <c r="H108" s="32"/>
    </row>
    <row r="109">
      <c r="H109" s="32"/>
    </row>
    <row r="110">
      <c r="H110" s="32"/>
    </row>
    <row r="111">
      <c r="H111" s="32"/>
    </row>
    <row r="112">
      <c r="H112" s="32"/>
    </row>
    <row r="113">
      <c r="H113" s="32"/>
    </row>
    <row r="114">
      <c r="H114" s="32"/>
    </row>
    <row r="115">
      <c r="H115" s="32"/>
    </row>
    <row r="116">
      <c r="H116" s="32"/>
    </row>
    <row r="117">
      <c r="H117" s="32"/>
    </row>
    <row r="118">
      <c r="H118" s="32"/>
    </row>
    <row r="119">
      <c r="H119" s="32"/>
    </row>
    <row r="120">
      <c r="H120" s="32"/>
    </row>
    <row r="121">
      <c r="H121" s="32"/>
    </row>
    <row r="122">
      <c r="H122" s="32"/>
    </row>
    <row r="123">
      <c r="H123" s="32"/>
    </row>
    <row r="124">
      <c r="H124" s="32"/>
    </row>
    <row r="125">
      <c r="H125" s="32"/>
    </row>
    <row r="126">
      <c r="H126" s="32"/>
    </row>
    <row r="127">
      <c r="H127" s="32"/>
    </row>
    <row r="128">
      <c r="H128" s="32"/>
    </row>
    <row r="129">
      <c r="H129" s="32"/>
    </row>
    <row r="130">
      <c r="H130" s="32"/>
    </row>
    <row r="131">
      <c r="H131" s="32"/>
    </row>
    <row r="132">
      <c r="H132" s="32"/>
    </row>
    <row r="133">
      <c r="H133" s="32"/>
    </row>
    <row r="134">
      <c r="H134" s="32"/>
    </row>
    <row r="135">
      <c r="H135" s="32"/>
    </row>
    <row r="136">
      <c r="H136" s="32"/>
    </row>
    <row r="137">
      <c r="H137" s="32"/>
    </row>
    <row r="138">
      <c r="H138" s="32"/>
    </row>
    <row r="139">
      <c r="H139" s="32"/>
    </row>
    <row r="140">
      <c r="H140" s="32"/>
    </row>
    <row r="141">
      <c r="H141" s="32"/>
    </row>
    <row r="142">
      <c r="H142" s="32"/>
    </row>
    <row r="143">
      <c r="H143" s="32"/>
    </row>
    <row r="144">
      <c r="H144" s="32"/>
    </row>
    <row r="145">
      <c r="H145" s="32"/>
    </row>
    <row r="146">
      <c r="H146" s="32"/>
    </row>
    <row r="147">
      <c r="H147" s="32"/>
    </row>
    <row r="148">
      <c r="H148" s="32"/>
    </row>
    <row r="149">
      <c r="H149" s="32"/>
    </row>
    <row r="150">
      <c r="H150" s="32"/>
    </row>
    <row r="151">
      <c r="H151" s="32"/>
    </row>
    <row r="152">
      <c r="H152" s="32"/>
    </row>
    <row r="153">
      <c r="H153" s="32"/>
    </row>
    <row r="154">
      <c r="H154" s="32"/>
    </row>
    <row r="155">
      <c r="H155" s="32"/>
    </row>
    <row r="156">
      <c r="H156" s="32"/>
    </row>
    <row r="157">
      <c r="H157" s="32"/>
    </row>
    <row r="158">
      <c r="H158" s="32"/>
    </row>
    <row r="159">
      <c r="H159" s="32"/>
    </row>
    <row r="160">
      <c r="H160" s="32"/>
    </row>
    <row r="161">
      <c r="H161" s="32"/>
    </row>
    <row r="162">
      <c r="H162" s="32"/>
    </row>
    <row r="163">
      <c r="H163" s="32"/>
    </row>
    <row r="164">
      <c r="H164" s="32"/>
    </row>
    <row r="165">
      <c r="H165" s="32"/>
    </row>
    <row r="166">
      <c r="H166" s="32"/>
    </row>
    <row r="167">
      <c r="H167" s="32"/>
    </row>
    <row r="168">
      <c r="H168" s="32"/>
    </row>
    <row r="169">
      <c r="H169" s="32"/>
    </row>
    <row r="170">
      <c r="H170" s="32"/>
    </row>
    <row r="171">
      <c r="H171" s="32"/>
    </row>
    <row r="172">
      <c r="H172" s="32"/>
    </row>
    <row r="173">
      <c r="H173" s="32"/>
    </row>
    <row r="174">
      <c r="H174" s="32"/>
    </row>
    <row r="175">
      <c r="H175" s="32"/>
    </row>
    <row r="176">
      <c r="H176" s="32"/>
    </row>
    <row r="177">
      <c r="H177" s="32"/>
    </row>
    <row r="178">
      <c r="H178" s="32"/>
    </row>
    <row r="179">
      <c r="H179" s="32"/>
    </row>
    <row r="180">
      <c r="H180" s="32"/>
    </row>
    <row r="181">
      <c r="H181" s="32"/>
    </row>
    <row r="182">
      <c r="H182" s="32"/>
    </row>
    <row r="183">
      <c r="H183" s="32"/>
    </row>
    <row r="184">
      <c r="H184" s="32"/>
    </row>
    <row r="185">
      <c r="H185" s="32"/>
    </row>
    <row r="186">
      <c r="H186" s="32"/>
    </row>
    <row r="187">
      <c r="H187" s="32"/>
    </row>
    <row r="188">
      <c r="H188" s="32"/>
    </row>
    <row r="189">
      <c r="H189" s="32"/>
    </row>
    <row r="190">
      <c r="H190" s="32"/>
    </row>
    <row r="191">
      <c r="H191" s="32"/>
    </row>
    <row r="192">
      <c r="H192" s="32"/>
    </row>
    <row r="193">
      <c r="H193" s="32"/>
    </row>
    <row r="194">
      <c r="H194" s="32"/>
    </row>
    <row r="195">
      <c r="H195" s="32"/>
    </row>
    <row r="196">
      <c r="H196" s="32"/>
    </row>
    <row r="197">
      <c r="H197" s="32"/>
    </row>
    <row r="198">
      <c r="H198" s="32"/>
    </row>
    <row r="199">
      <c r="H199" s="32"/>
    </row>
    <row r="200">
      <c r="H200" s="32"/>
    </row>
    <row r="201">
      <c r="H201" s="32"/>
    </row>
    <row r="202">
      <c r="H202" s="32"/>
    </row>
    <row r="203">
      <c r="H203" s="32"/>
    </row>
    <row r="204">
      <c r="H204" s="32"/>
    </row>
    <row r="205">
      <c r="H205" s="32"/>
    </row>
    <row r="206">
      <c r="H206" s="32"/>
    </row>
    <row r="207">
      <c r="H207" s="32"/>
    </row>
    <row r="208">
      <c r="H208" s="32"/>
    </row>
    <row r="209">
      <c r="H209" s="32"/>
    </row>
    <row r="210">
      <c r="H210" s="32"/>
    </row>
    <row r="211">
      <c r="H211" s="32"/>
    </row>
    <row r="212">
      <c r="H212" s="32"/>
    </row>
    <row r="213">
      <c r="H213" s="32"/>
    </row>
    <row r="214">
      <c r="H214" s="32"/>
    </row>
    <row r="215">
      <c r="H215" s="32"/>
    </row>
    <row r="216">
      <c r="H216" s="32"/>
    </row>
    <row r="217">
      <c r="H217" s="32"/>
    </row>
    <row r="218">
      <c r="H218" s="32"/>
    </row>
    <row r="219">
      <c r="H219" s="32"/>
    </row>
    <row r="220">
      <c r="H220" s="32"/>
    </row>
    <row r="221">
      <c r="H221" s="32"/>
    </row>
    <row r="222">
      <c r="H222" s="32"/>
    </row>
    <row r="223">
      <c r="H223" s="32"/>
    </row>
    <row r="224">
      <c r="H224" s="32"/>
    </row>
    <row r="225">
      <c r="H225" s="32"/>
    </row>
    <row r="226">
      <c r="H226" s="32"/>
    </row>
    <row r="227">
      <c r="H227" s="32"/>
    </row>
    <row r="228">
      <c r="H228" s="32"/>
    </row>
    <row r="229">
      <c r="H229" s="32"/>
    </row>
    <row r="230">
      <c r="H230" s="32"/>
    </row>
    <row r="231">
      <c r="H231" s="32"/>
    </row>
    <row r="232">
      <c r="H232" s="32"/>
    </row>
    <row r="233">
      <c r="H233" s="32"/>
    </row>
    <row r="234">
      <c r="H234" s="32"/>
    </row>
    <row r="235">
      <c r="H235" s="32"/>
    </row>
    <row r="236">
      <c r="H236" s="32"/>
    </row>
    <row r="237">
      <c r="H237" s="32"/>
    </row>
    <row r="238">
      <c r="H238" s="32"/>
    </row>
    <row r="239">
      <c r="H239" s="32"/>
    </row>
    <row r="240">
      <c r="H240" s="32"/>
    </row>
    <row r="241">
      <c r="H241" s="32"/>
    </row>
    <row r="242">
      <c r="H242" s="32"/>
    </row>
    <row r="243">
      <c r="H243" s="32"/>
    </row>
    <row r="244">
      <c r="H244" s="32"/>
    </row>
    <row r="245">
      <c r="H245" s="32"/>
    </row>
    <row r="246">
      <c r="H246" s="32"/>
    </row>
    <row r="247">
      <c r="H247" s="32"/>
    </row>
    <row r="248">
      <c r="H248" s="32"/>
    </row>
    <row r="249">
      <c r="H249" s="32"/>
    </row>
    <row r="250">
      <c r="H250" s="32"/>
    </row>
    <row r="251">
      <c r="H251" s="32"/>
    </row>
    <row r="252">
      <c r="H252" s="32"/>
    </row>
    <row r="253">
      <c r="H253" s="32"/>
    </row>
    <row r="254">
      <c r="H254" s="32"/>
    </row>
    <row r="255">
      <c r="H255" s="32"/>
    </row>
    <row r="256">
      <c r="H256" s="32"/>
    </row>
    <row r="257">
      <c r="H257" s="32"/>
    </row>
    <row r="258">
      <c r="H258" s="32"/>
    </row>
    <row r="259">
      <c r="H259" s="32"/>
    </row>
    <row r="260">
      <c r="H260" s="32"/>
    </row>
    <row r="261">
      <c r="H261" s="32"/>
    </row>
    <row r="262">
      <c r="H262" s="32"/>
    </row>
    <row r="263">
      <c r="H263" s="32"/>
    </row>
    <row r="264">
      <c r="H264" s="32"/>
    </row>
    <row r="265">
      <c r="H265" s="32"/>
    </row>
    <row r="266">
      <c r="H266" s="32"/>
    </row>
    <row r="267">
      <c r="H267" s="32"/>
    </row>
    <row r="268">
      <c r="H268" s="32"/>
    </row>
    <row r="269">
      <c r="H269" s="32"/>
    </row>
    <row r="270">
      <c r="H270" s="32"/>
    </row>
    <row r="271">
      <c r="H271" s="32"/>
    </row>
    <row r="272">
      <c r="H272" s="32"/>
    </row>
    <row r="273">
      <c r="H273" s="32"/>
    </row>
    <row r="274">
      <c r="H274" s="32"/>
    </row>
    <row r="275">
      <c r="H275" s="32"/>
    </row>
    <row r="276">
      <c r="H276" s="32"/>
    </row>
    <row r="277">
      <c r="H277" s="32"/>
    </row>
    <row r="278">
      <c r="H278" s="32"/>
    </row>
    <row r="279">
      <c r="H279" s="32"/>
    </row>
    <row r="280">
      <c r="H280" s="32"/>
    </row>
    <row r="281">
      <c r="H281" s="32"/>
    </row>
    <row r="282">
      <c r="H282" s="32"/>
    </row>
    <row r="283">
      <c r="H283" s="32"/>
    </row>
    <row r="284">
      <c r="H284" s="32"/>
    </row>
    <row r="285">
      <c r="H285" s="32"/>
    </row>
    <row r="286">
      <c r="H286" s="32"/>
    </row>
    <row r="287">
      <c r="H287" s="32"/>
    </row>
    <row r="288">
      <c r="H288" s="32"/>
    </row>
    <row r="289">
      <c r="H289" s="32"/>
    </row>
    <row r="290">
      <c r="H290" s="32"/>
    </row>
    <row r="291">
      <c r="H291" s="32"/>
    </row>
    <row r="292">
      <c r="H292" s="32"/>
    </row>
    <row r="293">
      <c r="H293" s="32"/>
    </row>
    <row r="294">
      <c r="H294" s="32"/>
    </row>
    <row r="295">
      <c r="H295" s="32"/>
    </row>
    <row r="296">
      <c r="H296" s="32"/>
    </row>
    <row r="297">
      <c r="H297" s="32"/>
    </row>
    <row r="298">
      <c r="H298" s="32"/>
    </row>
    <row r="299">
      <c r="H299" s="32"/>
    </row>
    <row r="300">
      <c r="H300" s="32"/>
    </row>
    <row r="301">
      <c r="H301" s="32"/>
    </row>
    <row r="302">
      <c r="H302" s="32"/>
    </row>
    <row r="303">
      <c r="H303" s="32"/>
    </row>
    <row r="304">
      <c r="H304" s="32"/>
    </row>
    <row r="305">
      <c r="H305" s="32"/>
    </row>
    <row r="306">
      <c r="H306" s="32"/>
    </row>
    <row r="307">
      <c r="H307" s="32"/>
    </row>
    <row r="308">
      <c r="H308" s="32"/>
    </row>
    <row r="309">
      <c r="H309" s="32"/>
    </row>
    <row r="310">
      <c r="H310" s="32"/>
    </row>
    <row r="311">
      <c r="H311" s="32"/>
    </row>
    <row r="312">
      <c r="H312" s="32"/>
    </row>
    <row r="313">
      <c r="H313" s="32"/>
    </row>
    <row r="314">
      <c r="H314" s="32"/>
    </row>
    <row r="315">
      <c r="H315" s="32"/>
    </row>
    <row r="316">
      <c r="H316" s="32"/>
    </row>
    <row r="317">
      <c r="H317" s="32"/>
    </row>
    <row r="318">
      <c r="H318" s="32"/>
    </row>
    <row r="319">
      <c r="H319" s="32"/>
    </row>
    <row r="320">
      <c r="H320" s="32"/>
    </row>
    <row r="321">
      <c r="H321" s="32"/>
    </row>
    <row r="322">
      <c r="H322" s="32"/>
    </row>
    <row r="323">
      <c r="H323" s="32"/>
    </row>
    <row r="324">
      <c r="H324" s="32"/>
    </row>
    <row r="325">
      <c r="H325" s="32"/>
    </row>
    <row r="326">
      <c r="H326" s="32"/>
    </row>
    <row r="327">
      <c r="H327" s="32"/>
    </row>
    <row r="328">
      <c r="H328" s="32"/>
    </row>
    <row r="329">
      <c r="H329" s="32"/>
    </row>
    <row r="330">
      <c r="H330" s="32"/>
    </row>
    <row r="331">
      <c r="H331" s="32"/>
    </row>
    <row r="332">
      <c r="H332" s="32"/>
    </row>
    <row r="333">
      <c r="H333" s="32"/>
    </row>
    <row r="334">
      <c r="H334" s="32"/>
    </row>
    <row r="335">
      <c r="H335" s="32"/>
    </row>
    <row r="336">
      <c r="H336" s="32"/>
    </row>
    <row r="337">
      <c r="H337" s="32"/>
    </row>
    <row r="338">
      <c r="H338" s="32"/>
    </row>
    <row r="339">
      <c r="H339" s="32"/>
    </row>
    <row r="340">
      <c r="H340" s="32"/>
    </row>
    <row r="341">
      <c r="H341" s="32"/>
    </row>
    <row r="342">
      <c r="H342" s="32"/>
    </row>
    <row r="343">
      <c r="H343" s="32"/>
    </row>
    <row r="344">
      <c r="H344" s="32"/>
    </row>
    <row r="345">
      <c r="H345" s="32"/>
    </row>
    <row r="346">
      <c r="H346" s="32"/>
    </row>
    <row r="347">
      <c r="H347" s="32"/>
    </row>
    <row r="348">
      <c r="H348" s="32"/>
    </row>
    <row r="349">
      <c r="H349" s="32"/>
    </row>
    <row r="350">
      <c r="H350" s="32"/>
    </row>
    <row r="351">
      <c r="H351" s="32"/>
    </row>
    <row r="352">
      <c r="H352" s="32"/>
    </row>
    <row r="353">
      <c r="H353" s="32"/>
    </row>
    <row r="354">
      <c r="H354" s="32"/>
    </row>
    <row r="355">
      <c r="H355" s="32"/>
    </row>
    <row r="356">
      <c r="H356" s="32"/>
    </row>
    <row r="357">
      <c r="H357" s="32"/>
    </row>
    <row r="358">
      <c r="H358" s="32"/>
    </row>
    <row r="359">
      <c r="H359" s="32"/>
    </row>
    <row r="360">
      <c r="H360" s="32"/>
    </row>
    <row r="361">
      <c r="H361" s="32"/>
    </row>
    <row r="362">
      <c r="H362" s="32"/>
    </row>
    <row r="363">
      <c r="H363" s="32"/>
    </row>
    <row r="364">
      <c r="H364" s="32"/>
    </row>
    <row r="365">
      <c r="H365" s="32"/>
    </row>
    <row r="366">
      <c r="H366" s="32"/>
    </row>
    <row r="367">
      <c r="H367" s="32"/>
    </row>
    <row r="368">
      <c r="H368" s="32"/>
    </row>
    <row r="369">
      <c r="H369" s="32"/>
    </row>
    <row r="370">
      <c r="H370" s="32"/>
    </row>
    <row r="371">
      <c r="H371" s="32"/>
    </row>
    <row r="372">
      <c r="H372" s="32"/>
    </row>
    <row r="373">
      <c r="H373" s="32"/>
    </row>
    <row r="374">
      <c r="H374" s="32"/>
    </row>
    <row r="375">
      <c r="H375" s="32"/>
    </row>
    <row r="376">
      <c r="H376" s="32"/>
    </row>
    <row r="377">
      <c r="H377" s="32"/>
    </row>
    <row r="378">
      <c r="H378" s="32"/>
    </row>
    <row r="379">
      <c r="H379" s="32"/>
    </row>
    <row r="380">
      <c r="H380" s="32"/>
    </row>
    <row r="381">
      <c r="H381" s="32"/>
    </row>
    <row r="382">
      <c r="H382" s="32"/>
    </row>
    <row r="383">
      <c r="H383" s="32"/>
    </row>
    <row r="384">
      <c r="H384" s="32"/>
    </row>
    <row r="385">
      <c r="H385" s="32"/>
    </row>
    <row r="386">
      <c r="H386" s="32"/>
    </row>
    <row r="387">
      <c r="H387" s="32"/>
    </row>
    <row r="388">
      <c r="H388" s="32"/>
    </row>
    <row r="389">
      <c r="H389" s="32"/>
    </row>
    <row r="390">
      <c r="H390" s="32"/>
    </row>
    <row r="391">
      <c r="H391" s="32"/>
    </row>
    <row r="392">
      <c r="H392" s="32"/>
    </row>
    <row r="393">
      <c r="H393" s="32"/>
    </row>
    <row r="394">
      <c r="H394" s="32"/>
    </row>
    <row r="395">
      <c r="H395" s="32"/>
    </row>
    <row r="396">
      <c r="H396" s="32"/>
    </row>
    <row r="397">
      <c r="H397" s="32"/>
    </row>
    <row r="398">
      <c r="H398" s="32"/>
    </row>
    <row r="399">
      <c r="H399" s="32"/>
    </row>
    <row r="400">
      <c r="H400" s="32"/>
    </row>
    <row r="401">
      <c r="H401" s="32"/>
    </row>
    <row r="402">
      <c r="H402" s="32"/>
    </row>
    <row r="403">
      <c r="H403" s="32"/>
    </row>
    <row r="404">
      <c r="H404" s="32"/>
    </row>
    <row r="405">
      <c r="H405" s="32"/>
    </row>
    <row r="406">
      <c r="H406" s="32"/>
    </row>
    <row r="407">
      <c r="H407" s="32"/>
    </row>
    <row r="408">
      <c r="H408" s="32"/>
    </row>
    <row r="409">
      <c r="H409" s="32"/>
    </row>
    <row r="410">
      <c r="H410" s="32"/>
    </row>
    <row r="411">
      <c r="H411" s="32"/>
    </row>
    <row r="412">
      <c r="H412" s="32"/>
    </row>
    <row r="413">
      <c r="H413" s="32"/>
    </row>
    <row r="414">
      <c r="H414" s="32"/>
    </row>
    <row r="415">
      <c r="H415" s="32"/>
    </row>
    <row r="416">
      <c r="H416" s="32"/>
    </row>
    <row r="417">
      <c r="H417" s="32"/>
    </row>
    <row r="418">
      <c r="H418" s="32"/>
    </row>
    <row r="419">
      <c r="H419" s="32"/>
    </row>
    <row r="420">
      <c r="H420" s="32"/>
    </row>
    <row r="421">
      <c r="H421" s="32"/>
    </row>
    <row r="422">
      <c r="H422" s="32"/>
    </row>
    <row r="423">
      <c r="H423" s="32"/>
    </row>
    <row r="424">
      <c r="H424" s="32"/>
    </row>
    <row r="425">
      <c r="H425" s="32"/>
    </row>
    <row r="426">
      <c r="H426" s="32"/>
    </row>
    <row r="427">
      <c r="H427" s="32"/>
    </row>
    <row r="428">
      <c r="H428" s="32"/>
    </row>
    <row r="429">
      <c r="H429" s="32"/>
    </row>
    <row r="430">
      <c r="H430" s="32"/>
    </row>
    <row r="431">
      <c r="H431" s="32"/>
    </row>
    <row r="432">
      <c r="H432" s="32"/>
    </row>
    <row r="433">
      <c r="H433" s="32"/>
    </row>
    <row r="434">
      <c r="H434" s="32"/>
    </row>
    <row r="435">
      <c r="H435" s="32"/>
    </row>
    <row r="436">
      <c r="H436" s="32"/>
    </row>
    <row r="437">
      <c r="H437" s="32"/>
    </row>
    <row r="438">
      <c r="H438" s="32"/>
    </row>
    <row r="439">
      <c r="H439" s="32"/>
    </row>
    <row r="440">
      <c r="H440" s="32"/>
    </row>
    <row r="441">
      <c r="H441" s="32"/>
    </row>
    <row r="442">
      <c r="H442" s="32"/>
    </row>
    <row r="443">
      <c r="H443" s="32"/>
    </row>
    <row r="444">
      <c r="H444" s="32"/>
    </row>
    <row r="445">
      <c r="H445" s="32"/>
    </row>
    <row r="446">
      <c r="H446" s="32"/>
    </row>
    <row r="447">
      <c r="H447" s="32"/>
    </row>
    <row r="448">
      <c r="H448" s="32"/>
    </row>
    <row r="449">
      <c r="H449" s="32"/>
    </row>
    <row r="450">
      <c r="H450" s="32"/>
    </row>
    <row r="451">
      <c r="H451" s="32"/>
    </row>
    <row r="452">
      <c r="H452" s="32"/>
    </row>
    <row r="453">
      <c r="H453" s="32"/>
    </row>
    <row r="454">
      <c r="H454" s="32"/>
    </row>
    <row r="455">
      <c r="H455" s="32"/>
    </row>
    <row r="456">
      <c r="H456" s="32"/>
    </row>
    <row r="457">
      <c r="H457" s="32"/>
    </row>
    <row r="458">
      <c r="H458" s="32"/>
    </row>
    <row r="459">
      <c r="H459" s="32"/>
    </row>
    <row r="460">
      <c r="H460" s="32"/>
    </row>
    <row r="461">
      <c r="H461" s="32"/>
    </row>
    <row r="462">
      <c r="H462" s="32"/>
    </row>
    <row r="463">
      <c r="H463" s="32"/>
    </row>
    <row r="464">
      <c r="H464" s="32"/>
    </row>
    <row r="465">
      <c r="H465" s="32"/>
    </row>
    <row r="466">
      <c r="H466" s="32"/>
    </row>
    <row r="467">
      <c r="H467" s="32"/>
    </row>
    <row r="468">
      <c r="H468" s="32"/>
    </row>
    <row r="469">
      <c r="H469" s="32"/>
    </row>
    <row r="470">
      <c r="H470" s="32"/>
    </row>
    <row r="471">
      <c r="H471" s="32"/>
    </row>
    <row r="472">
      <c r="H472" s="32"/>
    </row>
    <row r="473">
      <c r="H473" s="32"/>
    </row>
    <row r="474">
      <c r="H474" s="32"/>
    </row>
    <row r="475">
      <c r="H475" s="32"/>
    </row>
    <row r="476">
      <c r="H476" s="32"/>
    </row>
    <row r="477">
      <c r="H477" s="32"/>
    </row>
    <row r="478">
      <c r="H478" s="32"/>
    </row>
    <row r="479">
      <c r="H479" s="32"/>
    </row>
    <row r="480">
      <c r="H480" s="32"/>
    </row>
    <row r="481">
      <c r="H481" s="32"/>
    </row>
    <row r="482">
      <c r="H482" s="32"/>
    </row>
    <row r="483">
      <c r="H483" s="32"/>
    </row>
    <row r="484">
      <c r="H484" s="32"/>
    </row>
    <row r="485">
      <c r="H485" s="32"/>
    </row>
    <row r="486">
      <c r="H486" s="32"/>
    </row>
    <row r="487">
      <c r="H487" s="32"/>
    </row>
    <row r="488">
      <c r="H488" s="32"/>
    </row>
    <row r="489">
      <c r="H489" s="32"/>
    </row>
    <row r="490">
      <c r="H490" s="32"/>
    </row>
    <row r="491">
      <c r="H491" s="32"/>
    </row>
    <row r="492">
      <c r="H492" s="32"/>
    </row>
    <row r="493">
      <c r="H493" s="32"/>
    </row>
    <row r="494">
      <c r="H494" s="32"/>
    </row>
    <row r="495">
      <c r="H495" s="32"/>
    </row>
    <row r="496">
      <c r="H496" s="32"/>
    </row>
    <row r="497">
      <c r="H497" s="32"/>
    </row>
    <row r="498">
      <c r="H498" s="32"/>
    </row>
    <row r="499">
      <c r="H499" s="32"/>
    </row>
    <row r="500">
      <c r="H500" s="32"/>
    </row>
    <row r="501">
      <c r="H501" s="32"/>
    </row>
    <row r="502">
      <c r="H502" s="32"/>
    </row>
    <row r="503">
      <c r="H503" s="32"/>
    </row>
    <row r="504">
      <c r="H504" s="32"/>
    </row>
    <row r="505">
      <c r="H505" s="32"/>
    </row>
    <row r="506">
      <c r="H506" s="32"/>
    </row>
    <row r="507">
      <c r="H507" s="32"/>
    </row>
    <row r="508">
      <c r="H508" s="32"/>
    </row>
    <row r="509">
      <c r="H509" s="32"/>
    </row>
    <row r="510">
      <c r="H510" s="32"/>
    </row>
    <row r="511">
      <c r="H511" s="32"/>
    </row>
    <row r="512">
      <c r="H512" s="32"/>
    </row>
    <row r="513">
      <c r="H513" s="32"/>
    </row>
    <row r="514">
      <c r="H514" s="32"/>
    </row>
    <row r="515">
      <c r="H515" s="32"/>
    </row>
    <row r="516">
      <c r="H516" s="32"/>
    </row>
    <row r="517">
      <c r="H517" s="32"/>
    </row>
    <row r="518">
      <c r="H518" s="32"/>
    </row>
    <row r="519">
      <c r="H519" s="32"/>
    </row>
    <row r="520">
      <c r="H520" s="32"/>
    </row>
    <row r="521">
      <c r="H521" s="32"/>
    </row>
    <row r="522">
      <c r="H522" s="32"/>
    </row>
    <row r="523">
      <c r="H523" s="32"/>
    </row>
    <row r="524">
      <c r="H524" s="32"/>
    </row>
    <row r="525">
      <c r="H525" s="32"/>
    </row>
    <row r="526">
      <c r="H526" s="32"/>
    </row>
    <row r="527">
      <c r="H527" s="32"/>
    </row>
    <row r="528">
      <c r="H528" s="32"/>
    </row>
    <row r="529">
      <c r="H529" s="32"/>
    </row>
    <row r="530">
      <c r="H530" s="32"/>
    </row>
    <row r="531">
      <c r="H531" s="32"/>
    </row>
    <row r="532">
      <c r="H532" s="32"/>
    </row>
    <row r="533">
      <c r="H533" s="32"/>
    </row>
    <row r="534">
      <c r="H534" s="32"/>
    </row>
    <row r="535">
      <c r="H535" s="32"/>
    </row>
    <row r="536">
      <c r="H536" s="32"/>
    </row>
    <row r="537">
      <c r="H537" s="32"/>
    </row>
    <row r="538">
      <c r="H538" s="32"/>
    </row>
    <row r="539">
      <c r="H539" s="32"/>
    </row>
    <row r="540">
      <c r="H540" s="32"/>
    </row>
    <row r="541">
      <c r="H541" s="32"/>
    </row>
    <row r="542">
      <c r="H542" s="32"/>
    </row>
    <row r="543">
      <c r="H543" s="32"/>
    </row>
    <row r="544">
      <c r="H544" s="32"/>
    </row>
    <row r="545">
      <c r="H545" s="32"/>
    </row>
    <row r="546">
      <c r="H546" s="32"/>
    </row>
    <row r="547">
      <c r="H547" s="32"/>
    </row>
    <row r="548">
      <c r="H548" s="32"/>
    </row>
    <row r="549">
      <c r="H549" s="32"/>
    </row>
    <row r="550">
      <c r="H550" s="32"/>
    </row>
    <row r="551">
      <c r="H551" s="32"/>
    </row>
    <row r="552">
      <c r="H552" s="32"/>
    </row>
    <row r="553">
      <c r="H553" s="32"/>
    </row>
    <row r="554">
      <c r="H554" s="32"/>
    </row>
    <row r="555">
      <c r="H555" s="32"/>
    </row>
    <row r="556">
      <c r="H556" s="32"/>
    </row>
    <row r="557">
      <c r="H557" s="32"/>
    </row>
    <row r="558">
      <c r="H558" s="32"/>
    </row>
    <row r="559">
      <c r="H559" s="32"/>
    </row>
    <row r="560">
      <c r="H560" s="32"/>
    </row>
    <row r="561">
      <c r="H561" s="32"/>
    </row>
    <row r="562">
      <c r="H562" s="32"/>
    </row>
    <row r="563">
      <c r="H563" s="32"/>
    </row>
    <row r="564">
      <c r="H564" s="32"/>
    </row>
    <row r="565">
      <c r="H565" s="32"/>
    </row>
    <row r="566">
      <c r="H566" s="32"/>
    </row>
    <row r="567">
      <c r="H567" s="32"/>
    </row>
    <row r="568">
      <c r="H568" s="32"/>
    </row>
    <row r="569">
      <c r="H569" s="32"/>
    </row>
    <row r="570">
      <c r="H570" s="32"/>
    </row>
    <row r="571">
      <c r="H571" s="32"/>
    </row>
    <row r="572">
      <c r="H572" s="32"/>
    </row>
    <row r="573">
      <c r="H573" s="32"/>
    </row>
    <row r="574">
      <c r="H574" s="32"/>
    </row>
    <row r="575">
      <c r="H575" s="32"/>
    </row>
    <row r="576">
      <c r="H576" s="32"/>
    </row>
    <row r="577">
      <c r="H577" s="32"/>
    </row>
    <row r="578">
      <c r="H578" s="32"/>
    </row>
    <row r="579">
      <c r="H579" s="32"/>
    </row>
    <row r="580">
      <c r="H580" s="32"/>
    </row>
    <row r="581">
      <c r="H581" s="32"/>
    </row>
    <row r="582">
      <c r="H582" s="32"/>
    </row>
    <row r="583">
      <c r="H583" s="32"/>
    </row>
    <row r="584">
      <c r="H584" s="32"/>
    </row>
    <row r="585">
      <c r="H585" s="32"/>
    </row>
    <row r="586">
      <c r="H586" s="32"/>
    </row>
    <row r="587">
      <c r="H587" s="32"/>
    </row>
    <row r="588">
      <c r="H588" s="32"/>
    </row>
    <row r="589">
      <c r="H589" s="32"/>
    </row>
    <row r="590">
      <c r="H590" s="32"/>
    </row>
    <row r="591">
      <c r="H591" s="32"/>
    </row>
    <row r="592">
      <c r="H592" s="32"/>
    </row>
    <row r="593">
      <c r="H593" s="32"/>
    </row>
    <row r="594">
      <c r="H594" s="32"/>
    </row>
    <row r="595">
      <c r="H595" s="32"/>
    </row>
    <row r="596">
      <c r="H596" s="32"/>
    </row>
    <row r="597">
      <c r="H597" s="32"/>
    </row>
    <row r="598">
      <c r="H598" s="32"/>
    </row>
    <row r="599">
      <c r="H599" s="32"/>
    </row>
    <row r="600">
      <c r="H600" s="32"/>
    </row>
    <row r="601">
      <c r="H601" s="32"/>
    </row>
    <row r="602">
      <c r="H602" s="32"/>
    </row>
    <row r="603">
      <c r="H603" s="32"/>
    </row>
    <row r="604">
      <c r="H604" s="32"/>
    </row>
    <row r="605">
      <c r="H605" s="32"/>
    </row>
    <row r="606">
      <c r="H606" s="32"/>
    </row>
    <row r="607">
      <c r="H607" s="32"/>
    </row>
    <row r="608">
      <c r="H608" s="32"/>
    </row>
    <row r="609">
      <c r="H609" s="32"/>
    </row>
    <row r="610">
      <c r="H610" s="32"/>
    </row>
    <row r="611">
      <c r="H611" s="32"/>
    </row>
    <row r="612">
      <c r="H612" s="32"/>
    </row>
    <row r="613">
      <c r="H613" s="32"/>
    </row>
    <row r="614">
      <c r="H614" s="32"/>
    </row>
    <row r="615">
      <c r="H615" s="32"/>
    </row>
    <row r="616">
      <c r="H616" s="32"/>
    </row>
    <row r="617">
      <c r="H617" s="32"/>
    </row>
    <row r="618">
      <c r="H618" s="32"/>
    </row>
    <row r="619">
      <c r="H619" s="32"/>
    </row>
    <row r="620">
      <c r="H620" s="32"/>
    </row>
    <row r="621">
      <c r="H621" s="32"/>
    </row>
    <row r="622">
      <c r="H622" s="32"/>
    </row>
    <row r="623">
      <c r="H623" s="32"/>
    </row>
    <row r="624">
      <c r="H624" s="32"/>
    </row>
    <row r="625">
      <c r="H625" s="32"/>
    </row>
    <row r="626">
      <c r="H626" s="32"/>
    </row>
    <row r="627">
      <c r="H627" s="32"/>
    </row>
    <row r="628">
      <c r="H628" s="32"/>
    </row>
    <row r="629">
      <c r="H629" s="32"/>
    </row>
    <row r="630">
      <c r="H630" s="32"/>
    </row>
    <row r="631">
      <c r="H631" s="32"/>
    </row>
    <row r="632">
      <c r="H632" s="32"/>
    </row>
    <row r="633">
      <c r="H633" s="32"/>
    </row>
    <row r="634">
      <c r="H634" s="32"/>
    </row>
    <row r="635">
      <c r="H635" s="32"/>
    </row>
    <row r="636">
      <c r="H636" s="32"/>
    </row>
    <row r="637">
      <c r="H637" s="32"/>
    </row>
    <row r="638">
      <c r="H638" s="32"/>
    </row>
    <row r="639">
      <c r="H639" s="32"/>
    </row>
    <row r="640">
      <c r="H640" s="32"/>
    </row>
    <row r="641">
      <c r="H641" s="32"/>
    </row>
    <row r="642">
      <c r="H642" s="32"/>
    </row>
    <row r="643">
      <c r="H643" s="32"/>
    </row>
    <row r="644">
      <c r="H644" s="32"/>
    </row>
    <row r="645">
      <c r="H645" s="32"/>
    </row>
    <row r="646">
      <c r="H646" s="32"/>
    </row>
    <row r="647">
      <c r="H647" s="32"/>
    </row>
    <row r="648">
      <c r="H648" s="32"/>
    </row>
    <row r="649">
      <c r="H649" s="32"/>
    </row>
    <row r="650">
      <c r="H650" s="32"/>
    </row>
    <row r="651">
      <c r="H651" s="32"/>
    </row>
    <row r="652">
      <c r="H652" s="32"/>
    </row>
    <row r="653">
      <c r="H653" s="32"/>
    </row>
    <row r="654">
      <c r="H654" s="32"/>
    </row>
    <row r="655">
      <c r="H655" s="32"/>
    </row>
    <row r="656">
      <c r="H656" s="32"/>
    </row>
    <row r="657">
      <c r="H657" s="32"/>
    </row>
    <row r="658">
      <c r="H658" s="32"/>
    </row>
    <row r="659">
      <c r="H659" s="32"/>
    </row>
    <row r="660">
      <c r="H660" s="32"/>
    </row>
    <row r="661">
      <c r="H661" s="32"/>
    </row>
    <row r="662">
      <c r="H662" s="32"/>
    </row>
    <row r="663">
      <c r="H663" s="32"/>
    </row>
    <row r="664">
      <c r="H664" s="32"/>
    </row>
    <row r="665">
      <c r="H665" s="32"/>
    </row>
    <row r="666">
      <c r="H666" s="32"/>
    </row>
    <row r="667">
      <c r="H667" s="32"/>
    </row>
    <row r="668">
      <c r="H668" s="32"/>
    </row>
    <row r="669">
      <c r="H669" s="32"/>
    </row>
    <row r="670">
      <c r="H670" s="32"/>
    </row>
    <row r="671">
      <c r="H671" s="32"/>
    </row>
    <row r="672">
      <c r="H672" s="32"/>
    </row>
    <row r="673">
      <c r="H673" s="32"/>
    </row>
    <row r="674">
      <c r="H674" s="32"/>
    </row>
    <row r="675">
      <c r="H675" s="32"/>
    </row>
    <row r="676">
      <c r="H676" s="32"/>
    </row>
    <row r="677">
      <c r="H677" s="32"/>
    </row>
    <row r="678">
      <c r="H678" s="32"/>
    </row>
    <row r="679">
      <c r="H679" s="32"/>
    </row>
    <row r="680">
      <c r="H680" s="32"/>
    </row>
    <row r="681">
      <c r="H681" s="32"/>
    </row>
    <row r="682">
      <c r="H682" s="32"/>
    </row>
    <row r="683">
      <c r="H683" s="32"/>
    </row>
    <row r="684">
      <c r="H684" s="32"/>
    </row>
    <row r="685">
      <c r="H685" s="32"/>
    </row>
    <row r="686">
      <c r="H686" s="32"/>
    </row>
    <row r="687">
      <c r="H687" s="32"/>
    </row>
    <row r="688">
      <c r="H688" s="32"/>
    </row>
    <row r="689">
      <c r="H689" s="32"/>
    </row>
    <row r="690">
      <c r="H690" s="32"/>
    </row>
    <row r="691">
      <c r="H691" s="32"/>
    </row>
    <row r="692">
      <c r="H692" s="32"/>
    </row>
    <row r="693">
      <c r="H693" s="32"/>
    </row>
    <row r="694">
      <c r="H694" s="32"/>
    </row>
    <row r="695">
      <c r="H695" s="32"/>
    </row>
    <row r="696">
      <c r="H696" s="32"/>
    </row>
    <row r="697">
      <c r="H697" s="32"/>
    </row>
    <row r="698">
      <c r="H698" s="32"/>
    </row>
    <row r="699">
      <c r="H699" s="32"/>
    </row>
    <row r="700">
      <c r="H700" s="32"/>
    </row>
    <row r="701">
      <c r="H701" s="32"/>
    </row>
    <row r="702">
      <c r="H702" s="32"/>
    </row>
    <row r="703">
      <c r="H703" s="32"/>
    </row>
    <row r="704">
      <c r="H704" s="32"/>
    </row>
    <row r="705">
      <c r="H705" s="32"/>
    </row>
    <row r="706">
      <c r="H706" s="32"/>
    </row>
    <row r="707">
      <c r="H707" s="32"/>
    </row>
    <row r="708">
      <c r="H708" s="32"/>
    </row>
    <row r="709">
      <c r="H709" s="32"/>
    </row>
    <row r="710">
      <c r="H710" s="32"/>
    </row>
    <row r="711">
      <c r="H711" s="32"/>
    </row>
    <row r="712">
      <c r="H712" s="32"/>
    </row>
    <row r="713">
      <c r="H713" s="32"/>
    </row>
    <row r="714">
      <c r="H714" s="32"/>
    </row>
    <row r="715">
      <c r="H715" s="32"/>
    </row>
    <row r="716">
      <c r="H716" s="32"/>
    </row>
    <row r="717">
      <c r="H717" s="32"/>
    </row>
    <row r="718">
      <c r="H718" s="32"/>
    </row>
    <row r="719">
      <c r="H719" s="32"/>
    </row>
    <row r="720">
      <c r="H720" s="32"/>
    </row>
    <row r="721">
      <c r="H721" s="32"/>
    </row>
    <row r="722">
      <c r="H722" s="32"/>
    </row>
    <row r="723">
      <c r="H723" s="32"/>
    </row>
    <row r="724">
      <c r="H724" s="32"/>
    </row>
    <row r="725">
      <c r="H725" s="32"/>
    </row>
    <row r="726">
      <c r="H726" s="32"/>
    </row>
    <row r="727">
      <c r="H727" s="32"/>
    </row>
    <row r="728">
      <c r="H728" s="32"/>
    </row>
    <row r="729">
      <c r="H729" s="32"/>
    </row>
    <row r="730">
      <c r="H730" s="32"/>
    </row>
    <row r="731">
      <c r="H731" s="32"/>
    </row>
    <row r="732">
      <c r="H732" s="32"/>
    </row>
    <row r="733">
      <c r="H733" s="32"/>
    </row>
    <row r="734">
      <c r="H734" s="32"/>
    </row>
    <row r="735">
      <c r="H735" s="32"/>
    </row>
    <row r="736">
      <c r="H736" s="32"/>
    </row>
    <row r="737">
      <c r="H737" s="32"/>
    </row>
    <row r="738">
      <c r="H738" s="32"/>
    </row>
    <row r="739">
      <c r="H739" s="32"/>
    </row>
    <row r="740">
      <c r="H740" s="32"/>
    </row>
    <row r="741">
      <c r="H741" s="32"/>
    </row>
    <row r="742">
      <c r="H742" s="32"/>
    </row>
    <row r="743">
      <c r="H743" s="32"/>
    </row>
    <row r="744">
      <c r="H744" s="32"/>
    </row>
    <row r="745">
      <c r="H745" s="32"/>
    </row>
    <row r="746">
      <c r="H746" s="32"/>
    </row>
    <row r="747">
      <c r="H747" s="32"/>
    </row>
    <row r="748">
      <c r="H748" s="32"/>
    </row>
    <row r="749">
      <c r="H749" s="32"/>
    </row>
    <row r="750">
      <c r="H750" s="32"/>
    </row>
    <row r="751">
      <c r="H751" s="32"/>
    </row>
    <row r="752">
      <c r="H752" s="32"/>
    </row>
    <row r="753">
      <c r="H753" s="32"/>
    </row>
    <row r="754">
      <c r="H754" s="32"/>
    </row>
    <row r="755">
      <c r="H755" s="32"/>
    </row>
    <row r="756">
      <c r="H756" s="32"/>
    </row>
    <row r="757">
      <c r="H757" s="32"/>
    </row>
    <row r="758">
      <c r="H758" s="32"/>
    </row>
    <row r="759">
      <c r="H759" s="32"/>
    </row>
    <row r="760">
      <c r="H760" s="32"/>
    </row>
    <row r="761">
      <c r="H761" s="32"/>
    </row>
    <row r="762">
      <c r="H762" s="32"/>
    </row>
    <row r="763">
      <c r="H763" s="32"/>
    </row>
    <row r="764">
      <c r="H764" s="32"/>
    </row>
    <row r="765">
      <c r="H765" s="32"/>
    </row>
    <row r="766">
      <c r="H766" s="32"/>
    </row>
    <row r="767">
      <c r="H767" s="32"/>
    </row>
    <row r="768">
      <c r="H768" s="32"/>
    </row>
    <row r="769">
      <c r="H769" s="32"/>
    </row>
    <row r="770">
      <c r="H770" s="32"/>
    </row>
    <row r="771">
      <c r="H771" s="32"/>
    </row>
    <row r="772">
      <c r="H772" s="32"/>
    </row>
    <row r="773">
      <c r="H773" s="32"/>
    </row>
    <row r="774">
      <c r="H774" s="32"/>
    </row>
    <row r="775">
      <c r="H775" s="32"/>
    </row>
    <row r="776">
      <c r="H776" s="32"/>
    </row>
    <row r="777">
      <c r="H777" s="32"/>
    </row>
    <row r="778">
      <c r="H778" s="32"/>
    </row>
    <row r="779">
      <c r="H779" s="32"/>
    </row>
    <row r="780">
      <c r="H780" s="32"/>
    </row>
    <row r="781">
      <c r="H781" s="32"/>
    </row>
    <row r="782">
      <c r="H782" s="32"/>
    </row>
    <row r="783">
      <c r="H783" s="32"/>
    </row>
    <row r="784">
      <c r="H784" s="32"/>
    </row>
    <row r="785">
      <c r="H785" s="32"/>
    </row>
    <row r="786">
      <c r="H786" s="32"/>
    </row>
    <row r="787">
      <c r="H787" s="32"/>
    </row>
    <row r="788">
      <c r="H788" s="32"/>
    </row>
    <row r="789">
      <c r="H789" s="32"/>
    </row>
    <row r="790">
      <c r="H790" s="32"/>
    </row>
    <row r="791">
      <c r="H791" s="32"/>
    </row>
    <row r="792">
      <c r="H792" s="32"/>
    </row>
    <row r="793">
      <c r="H793" s="32"/>
    </row>
    <row r="794">
      <c r="H794" s="32"/>
    </row>
    <row r="795">
      <c r="H795" s="32"/>
    </row>
    <row r="796">
      <c r="H796" s="32"/>
    </row>
    <row r="797">
      <c r="H797" s="32"/>
    </row>
    <row r="798">
      <c r="H798" s="32"/>
    </row>
    <row r="799">
      <c r="H799" s="32"/>
    </row>
    <row r="800">
      <c r="H800" s="32"/>
    </row>
    <row r="801">
      <c r="H801" s="32"/>
    </row>
    <row r="802">
      <c r="H802" s="32"/>
    </row>
    <row r="803">
      <c r="H803" s="32"/>
    </row>
    <row r="804">
      <c r="H804" s="32"/>
    </row>
    <row r="805">
      <c r="H805" s="32"/>
    </row>
    <row r="806">
      <c r="H806" s="32"/>
    </row>
    <row r="807">
      <c r="H807" s="32"/>
    </row>
    <row r="808">
      <c r="H808" s="32"/>
    </row>
    <row r="809">
      <c r="H809" s="32"/>
    </row>
    <row r="810">
      <c r="H810" s="32"/>
    </row>
    <row r="811">
      <c r="H811" s="32"/>
    </row>
    <row r="812">
      <c r="H812" s="32"/>
    </row>
    <row r="813">
      <c r="H813" s="32"/>
    </row>
    <row r="814">
      <c r="H814" s="32"/>
    </row>
    <row r="815">
      <c r="H815" s="32"/>
    </row>
    <row r="816">
      <c r="H816" s="32"/>
    </row>
    <row r="817">
      <c r="H817" s="32"/>
    </row>
    <row r="818">
      <c r="H818" s="32"/>
    </row>
    <row r="819">
      <c r="H819" s="32"/>
    </row>
    <row r="820">
      <c r="H820" s="32"/>
    </row>
    <row r="821">
      <c r="H821" s="32"/>
    </row>
    <row r="822">
      <c r="H822" s="32"/>
    </row>
    <row r="823">
      <c r="H823" s="32"/>
    </row>
    <row r="824">
      <c r="H824" s="32"/>
    </row>
    <row r="825">
      <c r="H825" s="32"/>
    </row>
    <row r="826">
      <c r="H826" s="32"/>
    </row>
    <row r="827">
      <c r="H827" s="32"/>
    </row>
    <row r="828">
      <c r="H828" s="32"/>
    </row>
    <row r="829">
      <c r="H829" s="32"/>
    </row>
    <row r="830">
      <c r="H830" s="32"/>
    </row>
    <row r="831">
      <c r="H831" s="32"/>
    </row>
    <row r="832">
      <c r="H832" s="32"/>
    </row>
    <row r="833">
      <c r="H833" s="32"/>
    </row>
    <row r="834">
      <c r="H834" s="32"/>
    </row>
    <row r="835">
      <c r="H835" s="32"/>
    </row>
    <row r="836">
      <c r="H836" s="32"/>
    </row>
    <row r="837">
      <c r="H837" s="32"/>
    </row>
    <row r="838">
      <c r="H838" s="32"/>
    </row>
    <row r="839">
      <c r="H839" s="32"/>
    </row>
    <row r="840">
      <c r="H840" s="32"/>
    </row>
    <row r="841">
      <c r="H841" s="32"/>
    </row>
    <row r="842">
      <c r="H842" s="32"/>
    </row>
    <row r="843">
      <c r="H843" s="32"/>
    </row>
    <row r="844">
      <c r="H844" s="32"/>
    </row>
    <row r="845">
      <c r="H845" s="32"/>
    </row>
    <row r="846">
      <c r="H846" s="32"/>
    </row>
    <row r="847">
      <c r="H847" s="32"/>
    </row>
    <row r="848">
      <c r="H848" s="32"/>
    </row>
    <row r="849">
      <c r="H849" s="32"/>
    </row>
    <row r="850">
      <c r="H850" s="32"/>
    </row>
    <row r="851">
      <c r="H851" s="32"/>
    </row>
    <row r="852">
      <c r="H852" s="32"/>
    </row>
    <row r="853">
      <c r="H853" s="32"/>
    </row>
    <row r="854">
      <c r="H854" s="32"/>
    </row>
    <row r="855">
      <c r="H855" s="32"/>
    </row>
    <row r="856">
      <c r="H856" s="32"/>
    </row>
    <row r="857">
      <c r="H857" s="32"/>
    </row>
    <row r="858">
      <c r="H858" s="32"/>
    </row>
    <row r="859">
      <c r="H859" s="32"/>
    </row>
    <row r="860">
      <c r="H860" s="32"/>
    </row>
    <row r="861">
      <c r="H861" s="32"/>
    </row>
    <row r="862">
      <c r="H862" s="32"/>
    </row>
    <row r="863">
      <c r="H863" s="32"/>
    </row>
    <row r="864">
      <c r="H864" s="32"/>
    </row>
    <row r="865">
      <c r="H865" s="32"/>
    </row>
    <row r="866">
      <c r="H866" s="32"/>
    </row>
    <row r="867">
      <c r="H867" s="32"/>
    </row>
    <row r="868">
      <c r="H868" s="32"/>
    </row>
    <row r="869">
      <c r="H869" s="32"/>
    </row>
    <row r="870">
      <c r="H870" s="32"/>
    </row>
    <row r="871">
      <c r="H871" s="32"/>
    </row>
    <row r="872">
      <c r="H872" s="32"/>
    </row>
    <row r="873">
      <c r="H873" s="32"/>
    </row>
    <row r="874">
      <c r="H874" s="32"/>
    </row>
    <row r="875">
      <c r="H875" s="32"/>
    </row>
    <row r="876">
      <c r="H876" s="32"/>
    </row>
    <row r="877">
      <c r="H877" s="32"/>
    </row>
    <row r="878">
      <c r="H878" s="32"/>
    </row>
    <row r="879">
      <c r="H879" s="32"/>
    </row>
    <row r="880">
      <c r="H880" s="32"/>
    </row>
    <row r="881">
      <c r="H881" s="32"/>
    </row>
    <row r="882">
      <c r="H882" s="32"/>
    </row>
    <row r="883">
      <c r="H883" s="32"/>
    </row>
    <row r="884">
      <c r="H884" s="32"/>
    </row>
    <row r="885">
      <c r="H885" s="32"/>
    </row>
    <row r="886">
      <c r="H886" s="32"/>
    </row>
    <row r="887">
      <c r="H887" s="32"/>
    </row>
    <row r="888">
      <c r="H888" s="32"/>
    </row>
    <row r="889">
      <c r="H889" s="32"/>
    </row>
    <row r="890">
      <c r="H890" s="32"/>
    </row>
    <row r="891">
      <c r="H891" s="32"/>
    </row>
    <row r="892">
      <c r="H892" s="32"/>
    </row>
    <row r="893">
      <c r="H893" s="32"/>
    </row>
    <row r="894">
      <c r="H894" s="32"/>
    </row>
    <row r="895">
      <c r="H895" s="32"/>
    </row>
    <row r="896">
      <c r="H896" s="32"/>
    </row>
    <row r="897">
      <c r="H897" s="32"/>
    </row>
    <row r="898">
      <c r="H898" s="32"/>
    </row>
    <row r="899">
      <c r="H899" s="32"/>
    </row>
    <row r="900">
      <c r="H900" s="32"/>
    </row>
    <row r="901">
      <c r="H901" s="32"/>
    </row>
    <row r="902">
      <c r="H902" s="32"/>
    </row>
    <row r="903">
      <c r="H903" s="32"/>
    </row>
    <row r="904">
      <c r="H904" s="32"/>
    </row>
    <row r="905">
      <c r="H905" s="32"/>
    </row>
    <row r="906">
      <c r="H906" s="32"/>
    </row>
    <row r="907">
      <c r="H907" s="32"/>
    </row>
    <row r="908">
      <c r="H908" s="32"/>
    </row>
    <row r="909">
      <c r="H909" s="32"/>
    </row>
    <row r="910">
      <c r="H910" s="32"/>
    </row>
    <row r="911">
      <c r="H911" s="32"/>
    </row>
    <row r="912">
      <c r="H912" s="32"/>
    </row>
    <row r="913">
      <c r="H913" s="32"/>
    </row>
    <row r="914">
      <c r="H914" s="32"/>
    </row>
    <row r="915">
      <c r="H915" s="32"/>
    </row>
    <row r="916">
      <c r="H916" s="32"/>
    </row>
    <row r="917">
      <c r="H917" s="32"/>
    </row>
    <row r="918">
      <c r="H918" s="32"/>
    </row>
    <row r="919">
      <c r="H919" s="32"/>
    </row>
    <row r="920">
      <c r="H920" s="32"/>
    </row>
    <row r="921">
      <c r="H921" s="32"/>
    </row>
    <row r="922">
      <c r="H922" s="32"/>
    </row>
    <row r="923">
      <c r="H923" s="32"/>
    </row>
    <row r="924">
      <c r="H924" s="32"/>
    </row>
    <row r="925">
      <c r="H925" s="32"/>
    </row>
    <row r="926">
      <c r="H926" s="32"/>
    </row>
    <row r="927">
      <c r="H927" s="32"/>
    </row>
    <row r="928">
      <c r="H928" s="32"/>
    </row>
    <row r="929">
      <c r="H929" s="32"/>
    </row>
    <row r="930">
      <c r="H930" s="32"/>
    </row>
    <row r="931">
      <c r="H931" s="32"/>
    </row>
    <row r="932">
      <c r="H932" s="32"/>
    </row>
    <row r="933">
      <c r="H933" s="32"/>
    </row>
    <row r="934">
      <c r="H934" s="32"/>
    </row>
    <row r="935">
      <c r="H935" s="32"/>
    </row>
    <row r="936">
      <c r="H936" s="32"/>
    </row>
    <row r="937">
      <c r="H937" s="32"/>
    </row>
    <row r="938">
      <c r="H938" s="32"/>
    </row>
    <row r="939">
      <c r="H939" s="32"/>
    </row>
    <row r="940">
      <c r="H940" s="32"/>
    </row>
    <row r="941">
      <c r="H941" s="32"/>
    </row>
    <row r="942">
      <c r="H942" s="32"/>
    </row>
    <row r="943">
      <c r="H943" s="32"/>
    </row>
    <row r="944">
      <c r="H944" s="32"/>
    </row>
    <row r="945">
      <c r="H945" s="32"/>
    </row>
    <row r="946">
      <c r="H946" s="32"/>
    </row>
    <row r="947">
      <c r="H947" s="32"/>
    </row>
    <row r="948">
      <c r="H948" s="32"/>
    </row>
    <row r="949">
      <c r="H949" s="32"/>
    </row>
    <row r="950">
      <c r="H950" s="32"/>
    </row>
    <row r="951">
      <c r="H951" s="32"/>
    </row>
    <row r="952">
      <c r="H952" s="32"/>
    </row>
    <row r="953">
      <c r="H953" s="32"/>
    </row>
    <row r="954">
      <c r="H954" s="32"/>
    </row>
    <row r="955">
      <c r="H955" s="32"/>
    </row>
    <row r="956">
      <c r="H956" s="32"/>
    </row>
    <row r="957">
      <c r="H957" s="32"/>
    </row>
    <row r="958">
      <c r="H958" s="32"/>
    </row>
    <row r="959">
      <c r="H959" s="32"/>
    </row>
    <row r="960">
      <c r="H960" s="32"/>
    </row>
    <row r="961">
      <c r="H961" s="32"/>
    </row>
    <row r="962">
      <c r="H962" s="32"/>
    </row>
    <row r="963">
      <c r="H963" s="32"/>
    </row>
    <row r="964">
      <c r="H964" s="32"/>
    </row>
    <row r="965">
      <c r="H965" s="32"/>
    </row>
    <row r="966">
      <c r="H966" s="32"/>
    </row>
    <row r="967">
      <c r="H967" s="32"/>
    </row>
    <row r="968">
      <c r="H968" s="32"/>
    </row>
    <row r="969">
      <c r="H969" s="32"/>
    </row>
    <row r="970">
      <c r="H970" s="32"/>
    </row>
    <row r="971">
      <c r="H971" s="32"/>
    </row>
    <row r="972">
      <c r="H972" s="32"/>
    </row>
    <row r="973">
      <c r="H973" s="32"/>
    </row>
    <row r="974">
      <c r="H974" s="32"/>
    </row>
    <row r="975">
      <c r="H975" s="32"/>
    </row>
    <row r="976">
      <c r="H976" s="32"/>
    </row>
    <row r="977">
      <c r="H977" s="32"/>
    </row>
    <row r="978">
      <c r="H978" s="32"/>
    </row>
    <row r="979">
      <c r="H979" s="32"/>
    </row>
    <row r="980">
      <c r="H980" s="32"/>
    </row>
    <row r="981">
      <c r="H981" s="32"/>
    </row>
    <row r="982">
      <c r="H982" s="32"/>
    </row>
    <row r="983">
      <c r="H983" s="32"/>
    </row>
    <row r="984">
      <c r="H984" s="32"/>
    </row>
    <row r="985">
      <c r="H985" s="32"/>
    </row>
    <row r="986">
      <c r="H986" s="32"/>
    </row>
    <row r="987">
      <c r="H987" s="32"/>
    </row>
    <row r="988">
      <c r="H988" s="32"/>
    </row>
    <row r="989">
      <c r="H989" s="32"/>
    </row>
    <row r="990">
      <c r="H990" s="32"/>
    </row>
    <row r="991">
      <c r="H991" s="32"/>
    </row>
    <row r="992">
      <c r="H992" s="32"/>
    </row>
    <row r="993">
      <c r="H993" s="32"/>
    </row>
    <row r="994">
      <c r="H994" s="32"/>
    </row>
    <row r="995">
      <c r="H995" s="32"/>
    </row>
    <row r="996">
      <c r="H996" s="32"/>
    </row>
    <row r="997">
      <c r="H997" s="32"/>
    </row>
    <row r="998">
      <c r="H998" s="32"/>
    </row>
    <row r="999">
      <c r="H999" s="32"/>
    </row>
    <row r="1000">
      <c r="H1000" s="32"/>
    </row>
    <row r="1001">
      <c r="H1001" s="32"/>
    </row>
    <row r="1002">
      <c r="H1002" s="32"/>
    </row>
    <row r="1003">
      <c r="H1003" s="32"/>
    </row>
    <row r="1004">
      <c r="H1004" s="32"/>
    </row>
    <row r="1005">
      <c r="H1005" s="32"/>
    </row>
    <row r="1006">
      <c r="H1006" s="32"/>
    </row>
    <row r="1007">
      <c r="H1007" s="32"/>
    </row>
    <row r="1008">
      <c r="H1008" s="32"/>
    </row>
    <row r="1009">
      <c r="H1009" s="32"/>
    </row>
    <row r="1010">
      <c r="H1010" s="32"/>
    </row>
    <row r="1011">
      <c r="H1011" s="32"/>
    </row>
    <row r="1012">
      <c r="H1012" s="32"/>
    </row>
    <row r="1013">
      <c r="H1013" s="32"/>
    </row>
    <row r="1014">
      <c r="H1014" s="32"/>
    </row>
    <row r="1015">
      <c r="H1015" s="32"/>
    </row>
    <row r="1016">
      <c r="H1016" s="32"/>
    </row>
    <row r="1017">
      <c r="H1017" s="32"/>
    </row>
    <row r="1018">
      <c r="H1018" s="32"/>
    </row>
    <row r="1019">
      <c r="H1019" s="32"/>
    </row>
    <row r="1020">
      <c r="H1020" s="32"/>
    </row>
    <row r="1021">
      <c r="H1021" s="32"/>
    </row>
    <row r="1022">
      <c r="H1022" s="32"/>
    </row>
  </sheetData>
  <mergeCells count="23">
    <mergeCell ref="B1:B2"/>
    <mergeCell ref="B3:B57"/>
    <mergeCell ref="C3:C13"/>
    <mergeCell ref="C14:C24"/>
    <mergeCell ref="C25:C35"/>
    <mergeCell ref="C36:C46"/>
    <mergeCell ref="C47:C57"/>
    <mergeCell ref="B58:D58"/>
    <mergeCell ref="B59:B93"/>
    <mergeCell ref="C59:C65"/>
    <mergeCell ref="C66:C72"/>
    <mergeCell ref="C73:C79"/>
    <mergeCell ref="C80:C86"/>
    <mergeCell ref="C87:C93"/>
    <mergeCell ref="B94:D94"/>
    <mergeCell ref="A95:D95"/>
    <mergeCell ref="A1:A2"/>
    <mergeCell ref="C1:C2"/>
    <mergeCell ref="D1:D2"/>
    <mergeCell ref="E1:E1022"/>
    <mergeCell ref="F1:I1"/>
    <mergeCell ref="J1:J1022"/>
    <mergeCell ref="A3:A93"/>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4.0" topLeftCell="E1" activePane="topRight" state="frozen"/>
      <selection activeCell="F2" sqref="F2" pane="topRight"/>
    </sheetView>
  </sheetViews>
  <sheetFormatPr customHeight="1" defaultColWidth="12.63" defaultRowHeight="15.75"/>
  <cols>
    <col customWidth="1" min="5" max="5" width="2.13"/>
    <col customWidth="1" min="11" max="11" width="2.13"/>
    <col customWidth="1" min="17" max="17" width="2.13"/>
    <col customWidth="1" min="23" max="23" width="2.13"/>
    <col customWidth="1" min="29" max="29" width="2.13"/>
    <col customWidth="1" min="35" max="35" width="2.13"/>
    <col customWidth="1" min="41" max="41" width="2.13"/>
    <col hidden="1" min="42" max="46" width="12.63"/>
    <col customWidth="1" hidden="1" min="47" max="47" width="2.13"/>
    <col customWidth="1" min="53" max="53" width="2.13"/>
  </cols>
  <sheetData>
    <row r="1">
      <c r="A1" s="34" t="s">
        <v>25</v>
      </c>
      <c r="E1" s="1"/>
      <c r="F1" s="2" t="s">
        <v>11</v>
      </c>
      <c r="K1" s="1"/>
      <c r="L1" s="35" t="s">
        <v>12</v>
      </c>
      <c r="Q1" s="1"/>
      <c r="R1" s="35" t="s">
        <v>13</v>
      </c>
      <c r="W1" s="1"/>
      <c r="X1" s="35" t="s">
        <v>14</v>
      </c>
      <c r="AC1" s="1"/>
      <c r="AD1" s="35" t="s">
        <v>15</v>
      </c>
      <c r="AI1" s="1"/>
      <c r="AJ1" s="2" t="s">
        <v>26</v>
      </c>
      <c r="AO1" s="1"/>
      <c r="AP1" s="2" t="s">
        <v>27</v>
      </c>
      <c r="AU1" s="1"/>
      <c r="AV1" s="2" t="s">
        <v>27</v>
      </c>
      <c r="BA1" s="1"/>
      <c r="BB1" s="2"/>
      <c r="BC1" s="2"/>
      <c r="BD1" s="2"/>
      <c r="BE1" s="2"/>
      <c r="BF1" s="2"/>
      <c r="BG1" s="2"/>
      <c r="BH1" s="2"/>
      <c r="BI1" s="2"/>
      <c r="BJ1" s="2"/>
      <c r="BK1" s="2"/>
    </row>
    <row r="2">
      <c r="A2" s="12" t="s">
        <v>16</v>
      </c>
      <c r="B2" s="13" t="s">
        <v>2</v>
      </c>
      <c r="C2" s="13" t="s">
        <v>17</v>
      </c>
      <c r="D2" s="13" t="s">
        <v>18</v>
      </c>
      <c r="F2" s="36" t="s">
        <v>28</v>
      </c>
      <c r="G2" s="15"/>
      <c r="H2" s="15"/>
      <c r="I2" s="15"/>
      <c r="J2" s="15"/>
      <c r="L2" s="36" t="s">
        <v>28</v>
      </c>
      <c r="M2" s="15"/>
      <c r="N2" s="15"/>
      <c r="O2" s="15"/>
      <c r="P2" s="15"/>
      <c r="R2" s="36" t="s">
        <v>28</v>
      </c>
      <c r="S2" s="15"/>
      <c r="T2" s="15"/>
      <c r="U2" s="15"/>
      <c r="V2" s="15"/>
      <c r="X2" s="36" t="s">
        <v>28</v>
      </c>
      <c r="Y2" s="15"/>
      <c r="Z2" s="15"/>
      <c r="AA2" s="15"/>
      <c r="AB2" s="15"/>
      <c r="AD2" s="36" t="s">
        <v>28</v>
      </c>
      <c r="AE2" s="15"/>
      <c r="AF2" s="15"/>
      <c r="AG2" s="15"/>
      <c r="AH2" s="15"/>
      <c r="AJ2" s="36" t="s">
        <v>28</v>
      </c>
      <c r="AK2" s="15"/>
      <c r="AL2" s="15"/>
      <c r="AM2" s="15"/>
      <c r="AN2" s="15"/>
      <c r="AP2" s="36" t="s">
        <v>28</v>
      </c>
      <c r="AQ2" s="15"/>
      <c r="AR2" s="15"/>
      <c r="AS2" s="15"/>
      <c r="AT2" s="15"/>
      <c r="AV2" s="36" t="s">
        <v>28</v>
      </c>
      <c r="AW2" s="15"/>
      <c r="AX2" s="15"/>
      <c r="AY2" s="15"/>
      <c r="AZ2" s="15"/>
      <c r="BB2" s="37"/>
      <c r="BC2" s="37"/>
      <c r="BD2" s="37"/>
      <c r="BE2" s="37"/>
      <c r="BF2" s="37"/>
      <c r="BG2" s="37"/>
      <c r="BH2" s="37"/>
      <c r="BI2" s="37"/>
      <c r="BJ2" s="37"/>
      <c r="BK2" s="37"/>
    </row>
    <row r="3">
      <c r="A3" s="17"/>
      <c r="B3" s="17"/>
      <c r="C3" s="17"/>
      <c r="D3" s="17"/>
      <c r="F3" s="18" t="s">
        <v>4</v>
      </c>
      <c r="G3" s="18" t="s">
        <v>5</v>
      </c>
      <c r="H3" s="18" t="s">
        <v>6</v>
      </c>
      <c r="I3" s="4" t="s">
        <v>7</v>
      </c>
      <c r="J3" s="38" t="s">
        <v>8</v>
      </c>
      <c r="L3" s="18" t="s">
        <v>4</v>
      </c>
      <c r="M3" s="18" t="s">
        <v>5</v>
      </c>
      <c r="N3" s="18" t="s">
        <v>6</v>
      </c>
      <c r="O3" s="4" t="s">
        <v>7</v>
      </c>
      <c r="P3" s="38" t="s">
        <v>8</v>
      </c>
      <c r="R3" s="18" t="s">
        <v>4</v>
      </c>
      <c r="S3" s="18" t="s">
        <v>5</v>
      </c>
      <c r="T3" s="18" t="s">
        <v>6</v>
      </c>
      <c r="U3" s="4" t="s">
        <v>7</v>
      </c>
      <c r="V3" s="38" t="s">
        <v>8</v>
      </c>
      <c r="X3" s="18" t="s">
        <v>4</v>
      </c>
      <c r="Y3" s="18" t="s">
        <v>5</v>
      </c>
      <c r="Z3" s="18" t="s">
        <v>6</v>
      </c>
      <c r="AA3" s="4" t="s">
        <v>7</v>
      </c>
      <c r="AB3" s="38" t="s">
        <v>8</v>
      </c>
      <c r="AD3" s="18" t="s">
        <v>4</v>
      </c>
      <c r="AE3" s="18" t="s">
        <v>5</v>
      </c>
      <c r="AF3" s="18" t="s">
        <v>6</v>
      </c>
      <c r="AG3" s="4" t="s">
        <v>7</v>
      </c>
      <c r="AH3" s="39" t="s">
        <v>8</v>
      </c>
      <c r="AJ3" s="18" t="s">
        <v>4</v>
      </c>
      <c r="AK3" s="18" t="s">
        <v>5</v>
      </c>
      <c r="AL3" s="18" t="s">
        <v>6</v>
      </c>
      <c r="AM3" s="4" t="s">
        <v>7</v>
      </c>
      <c r="AN3" s="38" t="s">
        <v>8</v>
      </c>
      <c r="AP3" s="18" t="s">
        <v>4</v>
      </c>
      <c r="AQ3" s="18" t="s">
        <v>5</v>
      </c>
      <c r="AR3" s="18" t="s">
        <v>6</v>
      </c>
      <c r="AS3" s="4" t="s">
        <v>7</v>
      </c>
      <c r="AT3" s="38" t="s">
        <v>8</v>
      </c>
      <c r="AV3" s="18" t="s">
        <v>4</v>
      </c>
      <c r="AW3" s="18" t="s">
        <v>5</v>
      </c>
      <c r="AX3" s="18" t="s">
        <v>6</v>
      </c>
      <c r="AY3" s="4" t="s">
        <v>7</v>
      </c>
      <c r="AZ3" s="38" t="s">
        <v>8</v>
      </c>
      <c r="BB3" s="2"/>
      <c r="BC3" s="2"/>
      <c r="BD3" s="2"/>
      <c r="BE3" s="2"/>
      <c r="BF3" s="2"/>
      <c r="BG3" s="2"/>
      <c r="BH3" s="2"/>
      <c r="BI3" s="2"/>
      <c r="BJ3" s="2"/>
      <c r="BK3" s="2"/>
    </row>
    <row r="4">
      <c r="A4" s="19" t="s">
        <v>20</v>
      </c>
      <c r="B4" s="5">
        <v>3.0</v>
      </c>
      <c r="C4" s="5">
        <v>1.0</v>
      </c>
      <c r="D4" s="20">
        <v>5.0</v>
      </c>
      <c r="F4" s="21">
        <v>1797.548</v>
      </c>
      <c r="G4" s="21">
        <v>1797.548</v>
      </c>
      <c r="H4" s="21">
        <v>0.0</v>
      </c>
      <c r="I4" s="21">
        <v>0.013234996795654</v>
      </c>
      <c r="J4" s="32">
        <f>F4/'summary | O-IRP (low cost insta'!$G3</f>
        <v>1.438013091</v>
      </c>
      <c r="L4" s="21">
        <v>1588.052</v>
      </c>
      <c r="M4" s="21">
        <v>1588.052</v>
      </c>
      <c r="N4" s="21">
        <v>0.0</v>
      </c>
      <c r="O4" s="21">
        <v>0.015569305419922</v>
      </c>
      <c r="P4" s="32">
        <f>L4/'summary | O-IRP (low cost insta'!$G3</f>
        <v>1.270419241</v>
      </c>
      <c r="R4" s="40"/>
      <c r="X4" s="40"/>
      <c r="AD4" s="40"/>
      <c r="AJ4" s="21">
        <f>INDIRECT("'all | ALG^({\gamma}) (low cost instances)'!AE"&amp;ROW('all | ALG^({gamma}) (low cost i'!$AE$9)+(ROW()-4) * 6)</f>
        <v>1384.426</v>
      </c>
      <c r="AK4" s="21">
        <f>INDIRECT("'all | ALG^({\gamma}) (low cost instances)'!AF"&amp;ROW('all | ALG^({gamma}) (low cost i'!$AF$9)+(ROW()-4) * 6)</f>
        <v>1384.426</v>
      </c>
      <c r="AL4" s="21">
        <f>INDIRECT("'all | ALG^({\gamma}) (low cost instances)'!AG"&amp;ROW('all | ALG^({gamma}) (low cost i'!$AG$9)+(ROW()-4) * 6)</f>
        <v>0</v>
      </c>
      <c r="AM4" s="21">
        <f>INDIRECT("'all | ALG^({\gamma}) (low cost instances)'!AH"&amp;ROW('all | ALG^({gamma}) (low cost i'!$AH$9)+(ROW()-4) * 6)</f>
        <v>19.69161172</v>
      </c>
      <c r="AN4" s="32">
        <f>AJ4/'summary | O-IRP (low cost insta'!$G3</f>
        <v>1.107521308</v>
      </c>
      <c r="AP4" s="21">
        <v>1406.056</v>
      </c>
      <c r="AQ4" s="21">
        <v>1406.056</v>
      </c>
      <c r="AR4" s="21">
        <v>0.0</v>
      </c>
      <c r="AS4" s="21">
        <v>0.025162327289581</v>
      </c>
      <c r="AT4" s="32">
        <f>AP4/'summary | O-IRP (low cost insta'!$G3</f>
        <v>1.124825003</v>
      </c>
      <c r="AV4" s="21">
        <v>1723.13</v>
      </c>
      <c r="AW4" s="21">
        <v>1723.13</v>
      </c>
      <c r="AX4" s="21">
        <v>0.0</v>
      </c>
      <c r="AY4" s="21">
        <v>0.188479423522949</v>
      </c>
      <c r="AZ4" s="32">
        <f>AV4/'summary | O-IRP (low cost insta'!$G3</f>
        <v>1.378479739</v>
      </c>
      <c r="BB4" s="32"/>
      <c r="BC4" s="32"/>
      <c r="BD4" s="21">
        <v>0.0</v>
      </c>
      <c r="BE4" s="21">
        <v>0.0</v>
      </c>
      <c r="BF4" s="32"/>
      <c r="BG4" s="32"/>
      <c r="BH4" s="32"/>
      <c r="BI4" s="21">
        <v>0.0</v>
      </c>
      <c r="BJ4" s="21">
        <v>0.0</v>
      </c>
      <c r="BK4" s="21">
        <v>0.0</v>
      </c>
    </row>
    <row r="5">
      <c r="D5" s="22">
        <v>10.0</v>
      </c>
      <c r="F5" s="21">
        <v>2766.792</v>
      </c>
      <c r="G5" s="21">
        <v>2766.792</v>
      </c>
      <c r="H5" s="21">
        <v>0.0</v>
      </c>
      <c r="I5" s="21">
        <v>0.039913892745972</v>
      </c>
      <c r="J5" s="32">
        <f>F5/'summary | O-IRP (low cost insta'!G4</f>
        <v>1.501756976</v>
      </c>
      <c r="L5" s="21">
        <v>2282.77</v>
      </c>
      <c r="M5" s="21">
        <v>2282.77</v>
      </c>
      <c r="N5" s="21">
        <v>0.0</v>
      </c>
      <c r="O5" s="21">
        <v>0.041885423660278</v>
      </c>
      <c r="P5" s="32">
        <f>L5/'summary | O-IRP (low cost insta'!$G4</f>
        <v>1.239039932</v>
      </c>
      <c r="AJ5" s="21">
        <f>INDIRECT("'all | ALG^({\gamma}) (low cost instances)'!AE"&amp;ROW('all | ALG^({gamma}) (low cost i'!$AE$9)+(ROW()-4) * 6)</f>
        <v>1842.53</v>
      </c>
      <c r="AK5" s="21">
        <f>INDIRECT("'all | ALG^({\gamma}) (low cost instances)'!AF"&amp;ROW('all | ALG^({gamma}) (low cost i'!$AF$9)+(ROW()-4) * 6)</f>
        <v>1842.53</v>
      </c>
      <c r="AL5" s="21">
        <f>INDIRECT("'all | ALG^({\gamma}) (low cost instances)'!AG"&amp;ROW('all | ALG^({gamma}) (low cost i'!$AG$9)+(ROW()-4) * 6)</f>
        <v>0</v>
      </c>
      <c r="AM5" s="21">
        <f>INDIRECT("'all | ALG^({\gamma}) (low cost instances)'!AH"&amp;ROW('all | ALG^({gamma}) (low cost i'!$AH$9)+(ROW()-4) * 6)</f>
        <v>0.09433908463</v>
      </c>
      <c r="AN5" s="32">
        <f>AJ5/'summary | O-IRP (low cost insta'!$G4</f>
        <v>1.000086845</v>
      </c>
      <c r="AP5" s="21">
        <v>1975.7265</v>
      </c>
      <c r="AQ5" s="21">
        <v>1975.7265</v>
      </c>
      <c r="AR5" s="21">
        <v>0.0</v>
      </c>
      <c r="AS5" s="21">
        <v>0.132407259941101</v>
      </c>
      <c r="AT5" s="32">
        <f>AP5/'summary | O-IRP (low cost insta'!$G4</f>
        <v>1.072383126</v>
      </c>
      <c r="AV5" s="21">
        <v>2784.192</v>
      </c>
      <c r="AW5" s="21">
        <v>2784.192</v>
      </c>
      <c r="AX5" s="21">
        <v>0.0</v>
      </c>
      <c r="AY5" s="21">
        <v>0.047373628616333</v>
      </c>
      <c r="AZ5" s="32">
        <f>AV5/'summary | O-IRP (low cost insta'!$G4</f>
        <v>1.511201333</v>
      </c>
      <c r="BB5" s="32"/>
      <c r="BC5" s="32"/>
      <c r="BD5" s="21">
        <v>0.0</v>
      </c>
      <c r="BE5" s="21">
        <v>0.0</v>
      </c>
      <c r="BF5" s="32"/>
      <c r="BG5" s="32"/>
      <c r="BH5" s="32"/>
      <c r="BI5" s="21">
        <v>0.0</v>
      </c>
      <c r="BJ5" s="21">
        <v>0.0</v>
      </c>
      <c r="BK5" s="21">
        <v>0.0</v>
      </c>
    </row>
    <row r="6">
      <c r="D6" s="22">
        <v>15.0</v>
      </c>
      <c r="F6" s="21">
        <v>3236.442</v>
      </c>
      <c r="G6" s="21">
        <v>3236.442</v>
      </c>
      <c r="H6" s="21">
        <v>0.0</v>
      </c>
      <c r="I6" s="21">
        <v>0.085506629943848</v>
      </c>
      <c r="J6" s="32">
        <f>F6/'summary | O-IRP (low cost insta'!G5</f>
        <v>1.527710278</v>
      </c>
      <c r="L6" s="21">
        <v>2616.612</v>
      </c>
      <c r="M6" s="21">
        <v>2616.612</v>
      </c>
      <c r="N6" s="21">
        <v>0.0</v>
      </c>
      <c r="O6" s="21">
        <v>0.288305425643921</v>
      </c>
      <c r="P6" s="32">
        <f>L6/'summary | O-IRP (low cost insta'!$G5</f>
        <v>1.235129517</v>
      </c>
      <c r="AJ6" s="21">
        <f>INDIRECT("'all | ALG^({\gamma}) (low cost instances)'!AE"&amp;ROW('all | ALG^({gamma}) (low cost i'!$AE$9)+(ROW()-4) * 6)</f>
        <v>2432.012</v>
      </c>
      <c r="AK6" s="21">
        <f>INDIRECT("'all | ALG^({\gamma}) (low cost instances)'!AF"&amp;ROW('all | ALG^({gamma}) (low cost i'!$AF$9)+(ROW()-4) * 6)</f>
        <v>2432.012</v>
      </c>
      <c r="AL6" s="21">
        <f>INDIRECT("'all | ALG^({\gamma}) (low cost instances)'!AG"&amp;ROW('all | ALG^({gamma}) (low cost i'!$AG$9)+(ROW()-4) * 6)</f>
        <v>0</v>
      </c>
      <c r="AM6" s="21">
        <f>INDIRECT("'all | ALG^({\gamma}) (low cost instances)'!AH"&amp;ROW('all | ALG^({gamma}) (low cost i'!$AH$9)+(ROW()-4) * 6)</f>
        <v>0.3372689724</v>
      </c>
      <c r="AN6" s="32">
        <f>AJ6/'summary | O-IRP (low cost insta'!$G5</f>
        <v>1.147992063</v>
      </c>
      <c r="AP6" s="21">
        <v>2468.338</v>
      </c>
      <c r="AQ6" s="21">
        <v>2468.338</v>
      </c>
      <c r="AR6" s="21">
        <v>0.0</v>
      </c>
      <c r="AS6" s="21">
        <v>0.387572729587555</v>
      </c>
      <c r="AT6" s="32">
        <f>AP6/'summary | O-IRP (low cost insta'!$G5</f>
        <v>1.165139166</v>
      </c>
      <c r="AV6" s="21">
        <v>3218.584</v>
      </c>
      <c r="AW6" s="21">
        <v>3218.584</v>
      </c>
      <c r="AX6" s="21">
        <v>0.0</v>
      </c>
      <c r="AY6" s="21">
        <v>0.094959402084351</v>
      </c>
      <c r="AZ6" s="32">
        <f>AV6/'summary | O-IRP (low cost insta'!$G5</f>
        <v>1.519280697</v>
      </c>
      <c r="BB6" s="32"/>
      <c r="BC6" s="32"/>
      <c r="BD6" s="21">
        <v>0.0</v>
      </c>
      <c r="BE6" s="21">
        <v>0.0</v>
      </c>
      <c r="BF6" s="32"/>
      <c r="BG6" s="32"/>
      <c r="BH6" s="32"/>
      <c r="BI6" s="21">
        <v>0.0</v>
      </c>
      <c r="BJ6" s="21">
        <v>0.0</v>
      </c>
      <c r="BK6" s="21">
        <v>0.0</v>
      </c>
    </row>
    <row r="7">
      <c r="D7" s="22">
        <v>20.0</v>
      </c>
      <c r="F7" s="21">
        <v>4003.392</v>
      </c>
      <c r="G7" s="21">
        <v>4003.392</v>
      </c>
      <c r="H7" s="21">
        <v>0.0</v>
      </c>
      <c r="I7" s="21">
        <v>0.529217290878296</v>
      </c>
      <c r="J7" s="32">
        <f>F7/'summary | O-IRP (low cost insta'!G6</f>
        <v>1.577176788</v>
      </c>
      <c r="L7" s="21">
        <v>3519.374</v>
      </c>
      <c r="M7" s="21">
        <v>3519.3739986485</v>
      </c>
      <c r="N7" s="21">
        <v>3.12573004675887E-8</v>
      </c>
      <c r="O7" s="21">
        <v>2.27729330062866</v>
      </c>
      <c r="P7" s="32">
        <f>L7/'summary | O-IRP (low cost insta'!$G6</f>
        <v>1.386492999</v>
      </c>
      <c r="AJ7" s="21">
        <f>INDIRECT("'all | ALG^({\gamma}) (low cost instances)'!AE"&amp;ROW('all | ALG^({gamma}) (low cost i'!$AE$9)+(ROW()-4) * 6)</f>
        <v>3344.148</v>
      </c>
      <c r="AK7" s="21">
        <f>INDIRECT("'all | ALG^({\gamma}) (low cost instances)'!AF"&amp;ROW('all | ALG^({gamma}) (low cost i'!$AF$9)+(ROW()-4) * 6)</f>
        <v>3344.148</v>
      </c>
      <c r="AL7" s="21">
        <f>INDIRECT("'all | ALG^({\gamma}) (low cost instances)'!AG"&amp;ROW('all | ALG^({gamma}) (low cost i'!$AG$9)+(ROW()-4) * 6)</f>
        <v>0</v>
      </c>
      <c r="AM7" s="21">
        <f>INDIRECT("'all | ALG^({\gamma}) (low cost instances)'!AH"&amp;ROW('all | ALG^({gamma}) (low cost i'!$AH$9)+(ROW()-4) * 6)</f>
        <v>2.620736885</v>
      </c>
      <c r="AN7" s="32">
        <f>AJ7/'summary | O-IRP (low cost insta'!$G6</f>
        <v>1.317460943</v>
      </c>
      <c r="AP7" s="21">
        <v>3355.4545</v>
      </c>
      <c r="AQ7" s="21">
        <v>3355.4545</v>
      </c>
      <c r="AR7" s="21">
        <v>0.0</v>
      </c>
      <c r="AS7" s="21">
        <v>7.00882147550583</v>
      </c>
      <c r="AT7" s="32">
        <f>AP7/'summary | O-IRP (low cost insta'!$G6</f>
        <v>1.321915253</v>
      </c>
      <c r="AV7" s="21">
        <v>4033.988</v>
      </c>
      <c r="AW7" s="21">
        <v>4033.988</v>
      </c>
      <c r="AX7" s="21">
        <v>0.0</v>
      </c>
      <c r="AY7" s="21">
        <v>0.776700878143311</v>
      </c>
      <c r="AZ7" s="32">
        <f>AV7/'summary | O-IRP (low cost insta'!$G6</f>
        <v>1.589230392</v>
      </c>
      <c r="BB7" s="32"/>
      <c r="BC7" s="32"/>
      <c r="BD7" s="21">
        <v>0.0</v>
      </c>
      <c r="BE7" s="21">
        <v>3.12573004675887E-10</v>
      </c>
      <c r="BF7" s="32"/>
      <c r="BG7" s="32"/>
      <c r="BH7" s="32"/>
      <c r="BI7" s="21">
        <v>0.0</v>
      </c>
      <c r="BJ7" s="21">
        <v>0.0</v>
      </c>
      <c r="BK7" s="21">
        <v>0.0</v>
      </c>
    </row>
    <row r="8">
      <c r="D8" s="22">
        <v>25.0</v>
      </c>
      <c r="F8" s="21">
        <v>4424.172</v>
      </c>
      <c r="G8" s="21">
        <v>4424.172</v>
      </c>
      <c r="H8" s="21">
        <v>0.0</v>
      </c>
      <c r="I8" s="21">
        <v>2.41607122421265</v>
      </c>
      <c r="J8" s="32">
        <f>F8/'summary | O-IRP (low cost insta'!G7</f>
        <v>1.567243615</v>
      </c>
      <c r="L8" s="21">
        <v>3165.204</v>
      </c>
      <c r="M8" s="21">
        <v>3165.204</v>
      </c>
      <c r="N8" s="21">
        <v>0.0</v>
      </c>
      <c r="O8" s="21">
        <v>13.7259565830231</v>
      </c>
      <c r="P8" s="32">
        <f>L8/'summary | O-IRP (low cost insta'!$G7</f>
        <v>1.121259697</v>
      </c>
      <c r="AJ8" s="21">
        <f>INDIRECT("'all | ALG^({\gamma}) (low cost instances)'!AE"&amp;ROW('all | ALG^({gamma}) (low cost i'!$AE$9)+(ROW()-4) * 6)</f>
        <v>3835.588</v>
      </c>
      <c r="AK8" s="21">
        <f>INDIRECT("'all | ALG^({\gamma}) (low cost instances)'!AF"&amp;ROW('all | ALG^({gamma}) (low cost i'!$AF$9)+(ROW()-4) * 6)</f>
        <v>3835.588</v>
      </c>
      <c r="AL8" s="21">
        <f>INDIRECT("'all | ALG^({\gamma}) (low cost instances)'!AG"&amp;ROW('all | ALG^({gamma}) (low cost i'!$AG$9)+(ROW()-4) * 6)</f>
        <v>0</v>
      </c>
      <c r="AM8" s="21">
        <f>INDIRECT("'all | ALG^({\gamma}) (low cost instances)'!AH"&amp;ROW('all | ALG^({gamma}) (low cost i'!$AH$9)+(ROW()-4) * 6)</f>
        <v>39.25747561</v>
      </c>
      <c r="AN8" s="32">
        <f>AJ8/'summary | O-IRP (low cost insta'!$G7</f>
        <v>1.358740303</v>
      </c>
      <c r="AP8" s="21">
        <v>3790.2145</v>
      </c>
      <c r="AQ8" s="21">
        <v>3790.2145</v>
      </c>
      <c r="AR8" s="21">
        <v>0.0</v>
      </c>
      <c r="AS8" s="21">
        <v>27.7629912376404</v>
      </c>
      <c r="AT8" s="32">
        <f>AP8/'summary | O-IRP (low cost insta'!$G7</f>
        <v>1.342666938</v>
      </c>
      <c r="AV8" s="21">
        <v>4414.176</v>
      </c>
      <c r="AW8" s="21">
        <v>4414.176</v>
      </c>
      <c r="AX8" s="21">
        <v>0.0</v>
      </c>
      <c r="AY8" s="21">
        <v>3.070982837677</v>
      </c>
      <c r="AZ8" s="32">
        <f>AV8/'summary | O-IRP (low cost insta'!$G7</f>
        <v>1.563702575</v>
      </c>
      <c r="BB8" s="32"/>
      <c r="BC8" s="32"/>
      <c r="BD8" s="21">
        <v>0.0</v>
      </c>
      <c r="BE8" s="21">
        <v>0.0</v>
      </c>
      <c r="BF8" s="32"/>
      <c r="BG8" s="32"/>
      <c r="BH8" s="32"/>
      <c r="BI8" s="21">
        <v>0.0</v>
      </c>
      <c r="BJ8" s="21">
        <v>0.0</v>
      </c>
      <c r="BK8" s="21">
        <v>0.0</v>
      </c>
    </row>
    <row r="9">
      <c r="D9" s="22">
        <v>30.0</v>
      </c>
      <c r="F9" s="21">
        <v>4655.324</v>
      </c>
      <c r="G9" s="21">
        <v>4655.324</v>
      </c>
      <c r="H9" s="21">
        <v>0.0</v>
      </c>
      <c r="I9" s="21">
        <v>6.97512736320496</v>
      </c>
      <c r="J9" s="32">
        <f>F9/'summary | O-IRP (low cost insta'!G8</f>
        <v>1.51021653</v>
      </c>
      <c r="L9" s="21">
        <v>4649.6199993</v>
      </c>
      <c r="M9" s="21">
        <v>4649.6199993</v>
      </c>
      <c r="N9" s="21">
        <v>0.0</v>
      </c>
      <c r="O9" s="21">
        <v>24.0472836017609</v>
      </c>
      <c r="P9" s="32">
        <f>L9/'summary | O-IRP (low cost insta'!$G8</f>
        <v>1.508366116</v>
      </c>
      <c r="AJ9" s="21">
        <f>INDIRECT("'all | ALG^({\gamma}) (low cost instances)'!AE"&amp;ROW('all | ALG^({gamma}) (low cost i'!$AE$9)+(ROW()-4) * 6)</f>
        <v>3896.692</v>
      </c>
      <c r="AK9" s="21">
        <f>INDIRECT("'all | ALG^({\gamma}) (low cost instances)'!AF"&amp;ROW('all | ALG^({gamma}) (low cost i'!$AF$9)+(ROW()-4) * 6)</f>
        <v>3896.692</v>
      </c>
      <c r="AL9" s="21">
        <f>INDIRECT("'all | ALG^({\gamma}) (low cost instances)'!AG"&amp;ROW('all | ALG^({gamma}) (low cost i'!$AG$9)+(ROW()-4) * 6)</f>
        <v>0</v>
      </c>
      <c r="AM9" s="21">
        <f>INDIRECT("'all | ALG^({\gamma}) (low cost instances)'!AH"&amp;ROW('all | ALG^({gamma}) (low cost i'!$AH$9)+(ROW()-4) * 6)</f>
        <v>142.1762668</v>
      </c>
      <c r="AN9" s="32">
        <f>AJ9/'summary | O-IRP (low cost insta'!$G8</f>
        <v>1.264111514</v>
      </c>
      <c r="AP9" s="21">
        <v>3903.40789473684</v>
      </c>
      <c r="AQ9" s="21">
        <v>3903.40789473684</v>
      </c>
      <c r="AR9" s="21">
        <v>0.0</v>
      </c>
      <c r="AS9" s="21">
        <v>398.540921487306</v>
      </c>
      <c r="AT9" s="32">
        <f>AP9/'summary | O-IRP (low cost insta'!$G8</f>
        <v>1.266290193</v>
      </c>
      <c r="AV9" s="21">
        <v>4645.528</v>
      </c>
      <c r="AW9" s="21">
        <v>4645.528</v>
      </c>
      <c r="AX9" s="21">
        <v>0.0</v>
      </c>
      <c r="AY9" s="21">
        <v>4.31868472099304</v>
      </c>
      <c r="AZ9" s="32">
        <f>AV9/'summary | O-IRP (low cost insta'!$G8</f>
        <v>1.507038645</v>
      </c>
      <c r="BB9" s="32"/>
      <c r="BC9" s="32"/>
      <c r="BD9" s="21">
        <v>0.0</v>
      </c>
      <c r="BE9" s="21">
        <v>0.0</v>
      </c>
      <c r="BF9" s="32"/>
      <c r="BG9" s="32"/>
      <c r="BH9" s="32"/>
      <c r="BI9" s="21">
        <v>0.0</v>
      </c>
      <c r="BJ9" s="21">
        <v>0.0</v>
      </c>
      <c r="BK9" s="21">
        <v>0.0</v>
      </c>
    </row>
    <row r="10">
      <c r="D10" s="24">
        <v>35.0</v>
      </c>
      <c r="F10" s="21">
        <v>5041.8</v>
      </c>
      <c r="G10" s="21">
        <v>5041.8</v>
      </c>
      <c r="H10" s="21">
        <v>0.0</v>
      </c>
      <c r="I10" s="21">
        <v>6.24420385360718</v>
      </c>
      <c r="J10" s="32">
        <f>F10/'summary | O-IRP (low cost insta'!G9</f>
        <v>1.559606749</v>
      </c>
      <c r="L10" s="21">
        <v>3607.406</v>
      </c>
      <c r="M10" s="21">
        <v>3607.406</v>
      </c>
      <c r="N10" s="21">
        <v>0.0</v>
      </c>
      <c r="O10" s="21">
        <v>31.4339367866516</v>
      </c>
      <c r="P10" s="32">
        <f>L10/'summary | O-IRP (low cost insta'!$G9</f>
        <v>1.115898041</v>
      </c>
      <c r="AJ10" s="21">
        <f>INDIRECT("'all | ALG^({\gamma}) (low cost instances)'!AE"&amp;ROW('all | ALG^({gamma}) (low cost i'!$AE$9)+(ROW()-4) * 6)</f>
        <v>4180.202</v>
      </c>
      <c r="AK10" s="21">
        <f>INDIRECT("'all | ALG^({\gamma}) (low cost instances)'!AF"&amp;ROW('all | ALG^({gamma}) (low cost i'!$AF$9)+(ROW()-4) * 6)</f>
        <v>4180.202</v>
      </c>
      <c r="AL10" s="21">
        <f>INDIRECT("'all | ALG^({\gamma}) (low cost instances)'!AG"&amp;ROW('all | ALG^({gamma}) (low cost i'!$AG$9)+(ROW()-4) * 6)</f>
        <v>0</v>
      </c>
      <c r="AM10" s="21">
        <f>INDIRECT("'all | ALG^({\gamma}) (low cost instances)'!AH"&amp;ROW('all | ALG^({gamma}) (low cost i'!$AH$9)+(ROW()-4) * 6)</f>
        <v>12.2867568</v>
      </c>
      <c r="AN10" s="32">
        <f>AJ10/'summary | O-IRP (low cost insta'!$G9</f>
        <v>1.293084068</v>
      </c>
      <c r="AP10" s="21">
        <v>4247.87111111111</v>
      </c>
      <c r="AQ10" s="21">
        <v>4247.87111111111</v>
      </c>
      <c r="AR10" s="21">
        <v>0.0</v>
      </c>
      <c r="AS10" s="21">
        <v>328.299173593521</v>
      </c>
      <c r="AT10" s="32">
        <f>AP10/'summary | O-IRP (low cost insta'!$G9</f>
        <v>1.314016513</v>
      </c>
      <c r="AV10" s="21">
        <v>4997.746</v>
      </c>
      <c r="AW10" s="21">
        <v>4997.746</v>
      </c>
      <c r="AX10" s="21">
        <v>0.0</v>
      </c>
      <c r="AY10" s="21">
        <v>3.5677752494812</v>
      </c>
      <c r="AZ10" s="32">
        <f>AV10/'summary | O-IRP (low cost insta'!$G9</f>
        <v>1.545979291</v>
      </c>
      <c r="BB10" s="32"/>
      <c r="BC10" s="32"/>
      <c r="BD10" s="21">
        <v>0.0</v>
      </c>
      <c r="BE10" s="21">
        <v>0.0</v>
      </c>
      <c r="BF10" s="32"/>
      <c r="BG10" s="32"/>
      <c r="BH10" s="32"/>
      <c r="BI10" s="21">
        <v>0.0</v>
      </c>
      <c r="BJ10" s="21">
        <v>0.0</v>
      </c>
      <c r="BK10" s="21">
        <v>0.0</v>
      </c>
    </row>
    <row r="11">
      <c r="D11" s="24">
        <v>40.0</v>
      </c>
      <c r="F11" s="21">
        <v>5371.974</v>
      </c>
      <c r="G11" s="21">
        <v>5371.974</v>
      </c>
      <c r="H11" s="21">
        <v>0.0</v>
      </c>
      <c r="I11" s="21">
        <v>394.980850887299</v>
      </c>
      <c r="J11" s="32">
        <f>F11/'summary | O-IRP (low cost insta'!G10</f>
        <v>1.552737253</v>
      </c>
      <c r="L11" s="27">
        <v>4651.5059991808475</v>
      </c>
      <c r="M11" s="27">
        <v>4651.505998280848</v>
      </c>
      <c r="N11" s="27">
        <v>2.49866721327598E-8</v>
      </c>
      <c r="O11" s="27">
        <v>846.6416912555696</v>
      </c>
      <c r="P11" s="32">
        <f>L11/'summary | O-IRP (low cost insta'!$G10</f>
        <v>1.344490246</v>
      </c>
      <c r="AJ11" s="21">
        <f>INDIRECT("'all | ALG^({\gamma}) (low cost instances)'!AE"&amp;ROW('all | ALG^({gamma}) (low cost i'!$AE$9)+(ROW()-4) * 6)</f>
        <v>4480</v>
      </c>
      <c r="AK11" s="21">
        <f>INDIRECT("'all | ALG^({\gamma}) (low cost instances)'!AF"&amp;ROW('all | ALG^({gamma}) (low cost i'!$AF$9)+(ROW()-4) * 6)</f>
        <v>4480</v>
      </c>
      <c r="AL11" s="21">
        <f>INDIRECT("'all | ALG^({\gamma}) (low cost instances)'!AG"&amp;ROW('all | ALG^({gamma}) (low cost i'!$AG$9)+(ROW()-4) * 6)</f>
        <v>0</v>
      </c>
      <c r="AM11" s="21">
        <f>INDIRECT("'all | ALG^({\gamma}) (low cost instances)'!AH"&amp;ROW('all | ALG^({gamma}) (low cost i'!$AH$9)+(ROW()-4) * 6)</f>
        <v>1278.136802</v>
      </c>
      <c r="AN11" s="32">
        <f>AJ11/'summary | O-IRP (low cost insta'!$G10</f>
        <v>1.294917454</v>
      </c>
      <c r="AP11" s="21">
        <v>4424.5152631579</v>
      </c>
      <c r="AQ11" s="21">
        <v>4424.5152631579</v>
      </c>
      <c r="AR11" s="21">
        <v>0.0</v>
      </c>
      <c r="AS11" s="21">
        <v>931.687569869192</v>
      </c>
      <c r="AT11" s="32">
        <f>AP11/'summary | O-IRP (low cost insta'!$G10</f>
        <v>1.278879919</v>
      </c>
      <c r="AV11" s="21">
        <v>5391.384</v>
      </c>
      <c r="AW11" s="21">
        <v>5391.384</v>
      </c>
      <c r="AX11" s="21">
        <v>0.0</v>
      </c>
      <c r="AY11" s="21">
        <v>105.02267742157</v>
      </c>
      <c r="AZ11" s="32">
        <f>AV11/'summary | O-IRP (low cost insta'!$G10</f>
        <v>1.558347598</v>
      </c>
      <c r="BB11" s="32"/>
      <c r="BC11" s="32"/>
      <c r="BD11" s="21">
        <v>0.0</v>
      </c>
      <c r="BE11" s="21">
        <v>3.12333401659497E-10</v>
      </c>
      <c r="BF11" s="32"/>
      <c r="BG11" s="32"/>
      <c r="BH11" s="32"/>
      <c r="BI11" s="21">
        <v>3.5837762164E-4</v>
      </c>
      <c r="BJ11" s="21">
        <v>0.0</v>
      </c>
      <c r="BK11" s="21">
        <v>0.0</v>
      </c>
    </row>
    <row r="12">
      <c r="D12" s="24">
        <v>45.0</v>
      </c>
      <c r="F12" s="21">
        <v>5538.612</v>
      </c>
      <c r="G12" s="21">
        <v>5538.612</v>
      </c>
      <c r="H12" s="21">
        <v>0.0</v>
      </c>
      <c r="I12" s="21">
        <v>10.5191703796387</v>
      </c>
      <c r="J12" s="32">
        <f>F12/'summary | O-IRP (low cost insta'!G11</f>
        <v>1.541510993</v>
      </c>
      <c r="L12" s="21">
        <v>4735.608</v>
      </c>
      <c r="M12" s="21">
        <v>4735.608</v>
      </c>
      <c r="N12" s="21">
        <v>0.0</v>
      </c>
      <c r="O12" s="21">
        <v>15.1353818416595</v>
      </c>
      <c r="P12" s="32">
        <f>L12/'summary | O-IRP (low cost insta'!$G11</f>
        <v>1.318018267</v>
      </c>
      <c r="AJ12" s="21">
        <f>INDIRECT("'all | ALG^({\gamma}) (low cost instances)'!AE"&amp;ROW('all | ALG^({gamma}) (low cost i'!$AE$9)+(ROW()-4) * 6)</f>
        <v>4662.274</v>
      </c>
      <c r="AK12" s="21">
        <f>INDIRECT("'all | ALG^({\gamma}) (low cost instances)'!AF"&amp;ROW('all | ALG^({gamma}) (low cost i'!$AF$9)+(ROW()-4) * 6)</f>
        <v>4662.274</v>
      </c>
      <c r="AL12" s="21">
        <f>INDIRECT("'all | ALG^({\gamma}) (low cost instances)'!AG"&amp;ROW('all | ALG^({gamma}) (low cost i'!$AG$9)+(ROW()-4) * 6)</f>
        <v>0</v>
      </c>
      <c r="AM12" s="21">
        <f>INDIRECT("'all | ALG^({\gamma}) (low cost instances)'!AH"&amp;ROW('all | ALG^({gamma}) (low cost i'!$AH$9)+(ROW()-4) * 6)</f>
        <v>156.2927307</v>
      </c>
      <c r="AN12" s="32">
        <f>AJ12/'summary | O-IRP (low cost insta'!$G11</f>
        <v>1.297607889</v>
      </c>
      <c r="AP12" s="21">
        <v>4650.01105263158</v>
      </c>
      <c r="AQ12" s="21">
        <v>4650.01105263158</v>
      </c>
      <c r="AR12" s="21">
        <v>0.0</v>
      </c>
      <c r="AS12" s="21">
        <v>841.266142820057</v>
      </c>
      <c r="AT12" s="32">
        <f>AP12/'summary | O-IRP (low cost insta'!$G11</f>
        <v>1.294194855</v>
      </c>
      <c r="AV12" s="21">
        <v>5549.03</v>
      </c>
      <c r="AW12" s="21">
        <v>5549.03</v>
      </c>
      <c r="AX12" s="21">
        <v>0.0</v>
      </c>
      <c r="AY12" s="21">
        <v>6.63661723136902</v>
      </c>
      <c r="AZ12" s="32">
        <f>AV12/'summary | O-IRP (low cost insta'!$G11</f>
        <v>1.544410539</v>
      </c>
      <c r="BB12" s="32"/>
      <c r="BC12" s="32"/>
      <c r="BD12" s="21">
        <v>0.0</v>
      </c>
      <c r="BE12" s="21">
        <v>0.0</v>
      </c>
      <c r="BF12" s="32"/>
      <c r="BG12" s="32"/>
      <c r="BH12" s="32"/>
      <c r="BI12" s="21">
        <v>0.0</v>
      </c>
      <c r="BJ12" s="21">
        <v>0.0</v>
      </c>
      <c r="BK12" s="21">
        <v>0.0</v>
      </c>
    </row>
    <row r="13">
      <c r="D13" s="24">
        <v>50.0</v>
      </c>
      <c r="F13" s="27">
        <v>6090.697999999999</v>
      </c>
      <c r="G13" s="27">
        <v>6090.697999999999</v>
      </c>
      <c r="H13" s="27">
        <v>0.0</v>
      </c>
      <c r="I13" s="27">
        <v>967.3745582103738</v>
      </c>
      <c r="J13" s="32">
        <f>F13/'summary | O-IRP (low cost insta'!G12</f>
        <v>1.515825249</v>
      </c>
      <c r="L13" s="27">
        <v>5262.0099979796005</v>
      </c>
      <c r="M13" s="27">
        <v>5262.0099979796005</v>
      </c>
      <c r="N13" s="27">
        <v>0.0</v>
      </c>
      <c r="O13" s="27">
        <v>996.3931618213652</v>
      </c>
      <c r="P13" s="32">
        <f>L13/'summary | O-IRP (low cost insta'!$G12</f>
        <v>1.309585143</v>
      </c>
      <c r="AJ13" s="21">
        <f>INDIRECT("'all | ALG^({\gamma}) (low cost instances)'!AE"&amp;ROW('all | ALG^({gamma}) (low cost i'!$AE$9)+(ROW()-4) * 6)</f>
        <v>5110.292</v>
      </c>
      <c r="AK13" s="21">
        <f>INDIRECT("'all | ALG^({\gamma}) (low cost instances)'!AF"&amp;ROW('all | ALG^({gamma}) (low cost i'!$AF$9)+(ROW()-4) * 6)</f>
        <v>5105.092</v>
      </c>
      <c r="AL13" s="21">
        <f>INDIRECT("'all | ALG^({\gamma}) (low cost instances)'!AG"&amp;ROW('all | ALG^({gamma}) (low cost i'!$AG$9)+(ROW()-4) * 6)</f>
        <v>0.09759833032</v>
      </c>
      <c r="AM13" s="21">
        <f>INDIRECT("'all | ALG^({\gamma}) (low cost instances)'!AH"&amp;ROW('all | ALG^({gamma}) (low cost i'!$AH$9)+(ROW()-4) * 6)</f>
        <v>2777.434452</v>
      </c>
      <c r="AN13" s="32">
        <f>AJ13/'summary | O-IRP (low cost insta'!$G12</f>
        <v>1.271826257</v>
      </c>
      <c r="AP13" s="21">
        <v>5064.92692282529</v>
      </c>
      <c r="AQ13" s="21">
        <v>5064.92692282529</v>
      </c>
      <c r="AR13" s="21">
        <v>0.0</v>
      </c>
      <c r="AS13" s="21">
        <v>836.920183053383</v>
      </c>
      <c r="AT13" s="32">
        <f>AP13/'summary | O-IRP (low cost insta'!$G12</f>
        <v>1.260536003</v>
      </c>
      <c r="AV13" s="27">
        <v>6080.095998533334</v>
      </c>
      <c r="AW13" s="27">
        <v>6080.095998533334</v>
      </c>
      <c r="AX13" s="27">
        <v>0.0</v>
      </c>
      <c r="AY13" s="27">
        <v>975.0815749168405</v>
      </c>
      <c r="AZ13" s="32">
        <f>AV13/'summary | O-IRP (low cost insta'!$G12</f>
        <v>1.513186671</v>
      </c>
      <c r="BB13" s="32"/>
      <c r="BC13" s="32"/>
      <c r="BD13" s="21">
        <v>0.0</v>
      </c>
      <c r="BE13" s="21">
        <v>0.0</v>
      </c>
      <c r="BF13" s="32"/>
      <c r="BG13" s="32"/>
      <c r="BH13" s="32"/>
      <c r="BI13" s="21">
        <v>0.0</v>
      </c>
      <c r="BJ13" s="21">
        <v>0.0</v>
      </c>
      <c r="BK13" s="21">
        <v>0.0</v>
      </c>
    </row>
    <row r="14">
      <c r="D14" s="25" t="s">
        <v>21</v>
      </c>
      <c r="F14" s="26">
        <f t="shared" ref="F14:J14" si="1">AVERAGE(F4:F13)</f>
        <v>4292.6754</v>
      </c>
      <c r="G14" s="26">
        <f t="shared" si="1"/>
        <v>4292.6754</v>
      </c>
      <c r="H14" s="26">
        <f t="shared" si="1"/>
        <v>0</v>
      </c>
      <c r="I14" s="26">
        <f t="shared" si="1"/>
        <v>138.9177855</v>
      </c>
      <c r="J14" s="26">
        <f t="shared" si="1"/>
        <v>1.529179752</v>
      </c>
      <c r="L14" s="26">
        <f t="shared" ref="L14:P14" si="2">AVERAGE(L4:L13)</f>
        <v>3607.8162</v>
      </c>
      <c r="M14" s="26">
        <f t="shared" si="2"/>
        <v>3607.816199</v>
      </c>
      <c r="N14" s="26">
        <f t="shared" si="2"/>
        <v>0.00000000562439726</v>
      </c>
      <c r="O14" s="26">
        <f t="shared" si="2"/>
        <v>193.0000465</v>
      </c>
      <c r="P14" s="26">
        <f t="shared" si="2"/>
        <v>1.28486992</v>
      </c>
      <c r="AJ14" s="26">
        <f t="shared" ref="AJ14:AN14" si="3">AVERAGE(AJ4:AJ13)</f>
        <v>3516.8164</v>
      </c>
      <c r="AK14" s="26">
        <f t="shared" si="3"/>
        <v>3516.2964</v>
      </c>
      <c r="AL14" s="26">
        <f t="shared" si="3"/>
        <v>0.009759833032</v>
      </c>
      <c r="AM14" s="26">
        <f t="shared" si="3"/>
        <v>442.8328441</v>
      </c>
      <c r="AN14" s="26">
        <f t="shared" si="3"/>
        <v>1.235334864</v>
      </c>
      <c r="AP14" s="26">
        <f t="shared" ref="AP14:AT14" si="4">AVERAGE(AP4:AP13)</f>
        <v>3528.652174</v>
      </c>
      <c r="AQ14" s="26">
        <f t="shared" si="4"/>
        <v>3528.652174</v>
      </c>
      <c r="AR14" s="26">
        <f t="shared" si="4"/>
        <v>0</v>
      </c>
      <c r="AS14" s="26">
        <f t="shared" si="4"/>
        <v>337.2030946</v>
      </c>
      <c r="AT14" s="26">
        <f t="shared" si="4"/>
        <v>1.244084697</v>
      </c>
      <c r="AV14" s="26">
        <f t="shared" ref="AV14:AZ14" si="5">AVERAGE(AV4:AV13)</f>
        <v>4283.7854</v>
      </c>
      <c r="AW14" s="26">
        <f t="shared" si="5"/>
        <v>4283.7854</v>
      </c>
      <c r="AX14" s="26">
        <f t="shared" si="5"/>
        <v>0</v>
      </c>
      <c r="AY14" s="26">
        <f t="shared" si="5"/>
        <v>109.8805826</v>
      </c>
      <c r="AZ14" s="26">
        <f t="shared" si="5"/>
        <v>1.523085748</v>
      </c>
      <c r="BB14" s="27"/>
      <c r="BC14" s="27"/>
      <c r="BD14" s="26">
        <f>AVERAGE(BD4:BD13)</f>
        <v>0</v>
      </c>
      <c r="BE14" s="26">
        <f>100*DF14</f>
        <v>0</v>
      </c>
      <c r="BF14" s="27"/>
      <c r="BG14" s="27"/>
      <c r="BH14" s="27"/>
      <c r="BI14" s="26">
        <f t="shared" ref="BI14:BK14" si="6">AVERAGE(BI4:BI13)</f>
        <v>0.00003583776216</v>
      </c>
      <c r="BJ14" s="26">
        <f t="shared" si="6"/>
        <v>0</v>
      </c>
      <c r="BK14" s="26">
        <f t="shared" si="6"/>
        <v>0</v>
      </c>
    </row>
    <row r="15">
      <c r="C15" s="5">
        <v>2.0</v>
      </c>
      <c r="D15" s="20">
        <v>5.0</v>
      </c>
      <c r="F15" s="21">
        <v>2040.748</v>
      </c>
      <c r="G15" s="21">
        <v>2040.748</v>
      </c>
      <c r="H15" s="21">
        <v>0.0</v>
      </c>
      <c r="I15" s="21">
        <v>0.029029321670532</v>
      </c>
      <c r="J15" s="32">
        <f>F15/'summary | O-IRP (low cost insta'!G14</f>
        <v>1.30515321</v>
      </c>
      <c r="L15" s="21">
        <v>1885.756</v>
      </c>
      <c r="M15" s="21">
        <v>1885.756</v>
      </c>
      <c r="N15" s="21">
        <v>0.0</v>
      </c>
      <c r="O15" s="21">
        <v>0.15587306022644</v>
      </c>
      <c r="P15" s="32">
        <f>L15/'summary | O-IRP (low cost insta'!$G14</f>
        <v>1.206028621</v>
      </c>
      <c r="AJ15" s="21">
        <f>INDIRECT("'all | ALG^({\gamma}) (low cost instances)'!AE"&amp;ROW('all | ALG^({gamma}) (low cost i'!$AE$10)+(ROW()-5) * 6)</f>
        <v>1735.132</v>
      </c>
      <c r="AK15" s="21">
        <f>INDIRECT("'all | ALG^({\gamma}) (low cost instances)'!AF"&amp;ROW('all | ALG^({gamma}) (low cost i'!$AF$10)+(ROW()-5) * 6)</f>
        <v>1735.132</v>
      </c>
      <c r="AL15" s="21">
        <f>INDIRECT("'all | ALG^({\gamma}) (low cost instances)'!AG"&amp;ROW('all | ALG^({gamma}) (low cost i'!$AG$10)+(ROW()-5) * 6)</f>
        <v>0</v>
      </c>
      <c r="AM15" s="21">
        <f>INDIRECT("'all | ALG^({\gamma}) (low cost instances)'!AH"&amp;ROW('all | ALG^({gamma}) (low cost i'!$AH$10)+(ROW()-5) * 6)</f>
        <v>44.91247454</v>
      </c>
      <c r="AN15" s="32">
        <f>AJ15/'summary | O-IRP (low cost insta'!$G14</f>
        <v>1.109697571</v>
      </c>
      <c r="AP15" s="21">
        <v>1723.2835</v>
      </c>
      <c r="AQ15" s="21">
        <v>1723.2835</v>
      </c>
      <c r="AR15" s="21">
        <v>0.0</v>
      </c>
      <c r="AS15" s="21">
        <v>0.414149606227875</v>
      </c>
      <c r="AT15" s="32">
        <f>AP15/'summary | O-IRP (low cost insta'!$G14</f>
        <v>1.102119905</v>
      </c>
      <c r="AV15" s="21">
        <v>1832.042</v>
      </c>
      <c r="AW15" s="21">
        <v>1832.042</v>
      </c>
      <c r="AX15" s="21">
        <v>0.0</v>
      </c>
      <c r="AY15" s="21">
        <v>0.035152912139893</v>
      </c>
      <c r="AZ15" s="32">
        <f>AV15/'summary | O-IRP (low cost insta'!$G14</f>
        <v>1.171676021</v>
      </c>
      <c r="BB15" s="32"/>
      <c r="BC15" s="32"/>
      <c r="BD15" s="21">
        <v>0.0</v>
      </c>
      <c r="BE15" s="21">
        <v>0.0</v>
      </c>
      <c r="BF15" s="32"/>
      <c r="BG15" s="32"/>
      <c r="BH15" s="32"/>
      <c r="BI15" s="21">
        <v>0.0</v>
      </c>
      <c r="BJ15" s="21">
        <v>0.0</v>
      </c>
      <c r="BK15" s="21">
        <v>0.0</v>
      </c>
    </row>
    <row r="16">
      <c r="D16" s="22">
        <v>10.0</v>
      </c>
      <c r="F16" s="21">
        <v>3058.39199906667</v>
      </c>
      <c r="G16" s="21">
        <v>3058.39199906667</v>
      </c>
      <c r="H16" s="21">
        <v>0.0</v>
      </c>
      <c r="I16" s="21">
        <v>0.268778419494629</v>
      </c>
      <c r="J16" s="32">
        <f>F16/'summary | O-IRP (low cost insta'!G15</f>
        <v>1.319182194</v>
      </c>
      <c r="L16" s="21">
        <v>2660.324</v>
      </c>
      <c r="M16" s="21">
        <v>2660.324</v>
      </c>
      <c r="N16" s="21">
        <v>0.0</v>
      </c>
      <c r="O16" s="21">
        <v>1.05640769004822</v>
      </c>
      <c r="P16" s="32">
        <f>L16/'summary | O-IRP (low cost insta'!$G15</f>
        <v>1.147482747</v>
      </c>
      <c r="AJ16" s="21">
        <f>INDIRECT("'all | ALG^({\gamma}) (low cost instances)'!AE"&amp;ROW('all | ALG^({gamma}) (low cost i'!$AE$10)+(ROW()-5) * 6)</f>
        <v>2595.584</v>
      </c>
      <c r="AK16" s="21">
        <f>INDIRECT("'all | ALG^({\gamma}) (low cost instances)'!AF"&amp;ROW('all | ALG^({gamma}) (low cost i'!$AF$10)+(ROW()-5) * 6)</f>
        <v>2595.584</v>
      </c>
      <c r="AL16" s="21">
        <f>INDIRECT("'all | ALG^({\gamma}) (low cost instances)'!AG"&amp;ROW('all | ALG^({gamma}) (low cost i'!$AG$10)+(ROW()-5) * 6)</f>
        <v>0</v>
      </c>
      <c r="AM16" s="21">
        <f>INDIRECT("'all | ALG^({\gamma}) (low cost instances)'!AH"&amp;ROW('all | ALG^({gamma}) (low cost i'!$AH$10)+(ROW()-5) * 6)</f>
        <v>0.7844067574</v>
      </c>
      <c r="AN16" s="32">
        <f>AJ16/'summary | O-IRP (low cost insta'!$G15</f>
        <v>1.119558316</v>
      </c>
      <c r="AP16" s="21">
        <v>2376.7745</v>
      </c>
      <c r="AQ16" s="21">
        <v>2376.7745</v>
      </c>
      <c r="AR16" s="21">
        <v>0.0</v>
      </c>
      <c r="AS16" s="21">
        <v>1.08665722608566</v>
      </c>
      <c r="AT16" s="32">
        <f>AP16/'summary | O-IRP (low cost insta'!$G15</f>
        <v>1.025178787</v>
      </c>
      <c r="AV16" s="21">
        <v>3030.792</v>
      </c>
      <c r="AW16" s="21">
        <v>3030.792</v>
      </c>
      <c r="AX16" s="21">
        <v>0.0</v>
      </c>
      <c r="AY16" s="21">
        <v>0.268641185760498</v>
      </c>
      <c r="AZ16" s="32">
        <f>AV16/'summary | O-IRP (low cost insta'!$G15</f>
        <v>1.307277433</v>
      </c>
      <c r="BB16" s="32"/>
      <c r="BC16" s="32"/>
      <c r="BD16" s="21">
        <v>0.0</v>
      </c>
      <c r="BE16" s="21">
        <v>0.0</v>
      </c>
      <c r="BF16" s="32"/>
      <c r="BG16" s="32"/>
      <c r="BH16" s="32"/>
      <c r="BI16" s="21">
        <v>0.0</v>
      </c>
      <c r="BJ16" s="21">
        <v>0.0</v>
      </c>
      <c r="BK16" s="21">
        <v>0.0</v>
      </c>
    </row>
    <row r="17">
      <c r="D17" s="22">
        <v>15.0</v>
      </c>
      <c r="F17" s="21">
        <v>3433.642</v>
      </c>
      <c r="G17" s="21">
        <v>3433.642</v>
      </c>
      <c r="H17" s="21">
        <v>0.0</v>
      </c>
      <c r="I17" s="21">
        <v>0.532414674758911</v>
      </c>
      <c r="J17" s="32">
        <f>F17/'summary | O-IRP (low cost insta'!G16</f>
        <v>1.392469015</v>
      </c>
      <c r="L17" s="21">
        <v>2910.38</v>
      </c>
      <c r="M17" s="21">
        <v>2910.38</v>
      </c>
      <c r="N17" s="21">
        <v>0.0</v>
      </c>
      <c r="O17" s="21">
        <v>1.51348786354065</v>
      </c>
      <c r="P17" s="32">
        <f>L17/'summary | O-IRP (low cost insta'!$G16</f>
        <v>1.180266892</v>
      </c>
      <c r="AJ17" s="21">
        <f>INDIRECT("'all | ALG^({\gamma}) (low cost instances)'!AE"&amp;ROW('all | ALG^({gamma}) (low cost i'!$AE$10)+(ROW()-5) * 6)</f>
        <v>2717.292</v>
      </c>
      <c r="AK17" s="21">
        <f>INDIRECT("'all | ALG^({\gamma}) (low cost instances)'!AF"&amp;ROW('all | ALG^({gamma}) (low cost i'!$AF$10)+(ROW()-5) * 6)</f>
        <v>2717.292</v>
      </c>
      <c r="AL17" s="21">
        <f>INDIRECT("'all | ALG^({\gamma}) (low cost instances)'!AG"&amp;ROW('all | ALG^({gamma}) (low cost i'!$AG$10)+(ROW()-5) * 6)</f>
        <v>0</v>
      </c>
      <c r="AM17" s="21">
        <f>INDIRECT("'all | ALG^({\gamma}) (low cost instances)'!AH"&amp;ROW('all | ALG^({gamma}) (low cost i'!$AH$10)+(ROW()-5) * 6)</f>
        <v>1.796007872</v>
      </c>
      <c r="AN17" s="32">
        <f>AJ17/'summary | O-IRP (low cost insta'!$G16</f>
        <v>1.101962556</v>
      </c>
      <c r="AP17" s="21">
        <v>2738.6055</v>
      </c>
      <c r="AQ17" s="21">
        <v>2738.6055</v>
      </c>
      <c r="AR17" s="21">
        <v>0.0</v>
      </c>
      <c r="AS17" s="21">
        <v>2.50126173496246</v>
      </c>
      <c r="AT17" s="32">
        <f>AP17/'summary | O-IRP (low cost insta'!$G16</f>
        <v>1.11060597</v>
      </c>
      <c r="AV17" s="21">
        <v>3419.384</v>
      </c>
      <c r="AW17" s="21">
        <v>3419.384</v>
      </c>
      <c r="AX17" s="21">
        <v>0.0</v>
      </c>
      <c r="AY17" s="21">
        <v>0.681983709335327</v>
      </c>
      <c r="AZ17" s="32">
        <f>AV17/'summary | O-IRP (low cost insta'!$G16</f>
        <v>1.386686868</v>
      </c>
      <c r="BB17" s="32"/>
      <c r="BC17" s="32"/>
      <c r="BD17" s="21">
        <v>0.0</v>
      </c>
      <c r="BE17" s="21">
        <v>0.0</v>
      </c>
      <c r="BF17" s="32"/>
      <c r="BG17" s="32"/>
      <c r="BH17" s="32"/>
      <c r="BI17" s="21">
        <v>0.0</v>
      </c>
      <c r="BJ17" s="21">
        <v>0.0</v>
      </c>
      <c r="BK17" s="21">
        <v>0.0</v>
      </c>
    </row>
    <row r="18">
      <c r="D18" s="22">
        <v>20.0</v>
      </c>
      <c r="F18" s="21">
        <v>4261.192</v>
      </c>
      <c r="G18" s="21">
        <v>4261.192</v>
      </c>
      <c r="H18" s="21">
        <v>0.0</v>
      </c>
      <c r="I18" s="21">
        <v>2.93693079948425</v>
      </c>
      <c r="J18" s="32">
        <f>F18/'summary | O-IRP (low cost insta'!G17</f>
        <v>1.445215538</v>
      </c>
      <c r="L18" s="21">
        <v>3806.33398904417</v>
      </c>
      <c r="M18" s="21">
        <v>3806.33398904417</v>
      </c>
      <c r="N18" s="21">
        <v>0.0</v>
      </c>
      <c r="O18" s="21">
        <v>13.5113558292389</v>
      </c>
      <c r="P18" s="32">
        <f>L18/'summary | O-IRP (low cost insta'!$G17</f>
        <v>1.290946999</v>
      </c>
      <c r="AJ18" s="21">
        <f>INDIRECT("'all | ALG^({\gamma}) (low cost instances)'!AE"&amp;ROW('all | ALG^({gamma}) (low cost i'!$AE$10)+(ROW()-5) * 6)</f>
        <v>3710.908</v>
      </c>
      <c r="AK18" s="21">
        <f>INDIRECT("'all | ALG^({\gamma}) (low cost instances)'!AF"&amp;ROW('all | ALG^({gamma}) (low cost i'!$AF$10)+(ROW()-5) * 6)</f>
        <v>3710.908</v>
      </c>
      <c r="AL18" s="21">
        <f>INDIRECT("'all | ALG^({\gamma}) (low cost instances)'!AG"&amp;ROW('all | ALG^({gamma}) (low cost i'!$AG$10)+(ROW()-5) * 6)</f>
        <v>0</v>
      </c>
      <c r="AM18" s="21">
        <f>INDIRECT("'all | ALG^({\gamma}) (low cost instances)'!AH"&amp;ROW('all | ALG^({gamma}) (low cost i'!$AH$10)+(ROW()-5) * 6)</f>
        <v>12.99487772</v>
      </c>
      <c r="AN18" s="32">
        <f>AJ18/'summary | O-IRP (low cost insta'!$G17</f>
        <v>1.258582552</v>
      </c>
      <c r="AP18" s="21">
        <v>3641.8345</v>
      </c>
      <c r="AQ18" s="21">
        <v>3641.8345</v>
      </c>
      <c r="AR18" s="21">
        <v>0.0</v>
      </c>
      <c r="AS18" s="21">
        <v>17.5733954548836</v>
      </c>
      <c r="AT18" s="32">
        <f>AP18/'summary | O-IRP (low cost insta'!$G17</f>
        <v>1.235155751</v>
      </c>
      <c r="AV18" s="21">
        <v>4249.788</v>
      </c>
      <c r="AW18" s="21">
        <v>4249.788</v>
      </c>
      <c r="AX18" s="21">
        <v>0.0</v>
      </c>
      <c r="AY18" s="21">
        <v>3.06653504371643</v>
      </c>
      <c r="AZ18" s="32">
        <f>AV18/'summary | O-IRP (low cost insta'!$G17</f>
        <v>1.441347785</v>
      </c>
      <c r="BB18" s="32"/>
      <c r="BC18" s="32"/>
      <c r="BD18" s="21">
        <v>0.0</v>
      </c>
      <c r="BE18" s="21">
        <v>0.0</v>
      </c>
      <c r="BF18" s="32"/>
      <c r="BG18" s="32"/>
      <c r="BH18" s="32"/>
      <c r="BI18" s="21">
        <v>0.0</v>
      </c>
      <c r="BJ18" s="21">
        <v>0.0</v>
      </c>
      <c r="BK18" s="21">
        <v>0.0</v>
      </c>
    </row>
    <row r="19">
      <c r="D19" s="22">
        <v>25.0</v>
      </c>
      <c r="F19" s="21">
        <v>4678.372</v>
      </c>
      <c r="G19" s="21">
        <v>4678.372</v>
      </c>
      <c r="H19" s="21">
        <v>0.0</v>
      </c>
      <c r="I19" s="21">
        <v>9.26058435440064</v>
      </c>
      <c r="J19" s="32">
        <f>F19/'summary | O-IRP (low cost insta'!G18</f>
        <v>1.458892027</v>
      </c>
      <c r="L19" s="21">
        <v>3540.004</v>
      </c>
      <c r="M19" s="21">
        <v>3540.004</v>
      </c>
      <c r="N19" s="21">
        <v>0.0</v>
      </c>
      <c r="O19" s="21">
        <v>146.956604814529</v>
      </c>
      <c r="P19" s="32">
        <f>L19/'summary | O-IRP (low cost insta'!$G18</f>
        <v>1.103906148</v>
      </c>
      <c r="AJ19" s="21">
        <f>INDIRECT("'all | ALG^({\gamma}) (low cost instances)'!AE"&amp;ROW('all | ALG^({gamma}) (low cost i'!$AE$10)+(ROW()-5) * 6)</f>
        <v>4067.83</v>
      </c>
      <c r="AK19" s="21">
        <f>INDIRECT("'all | ALG^({\gamma}) (low cost instances)'!AF"&amp;ROW('all | ALG^({gamma}) (low cost i'!$AF$10)+(ROW()-5) * 6)</f>
        <v>4067.83</v>
      </c>
      <c r="AL19" s="21">
        <f>INDIRECT("'all | ALG^({\gamma}) (low cost instances)'!AG"&amp;ROW('all | ALG^({gamma}) (low cost i'!$AG$10)+(ROW()-5) * 6)</f>
        <v>0</v>
      </c>
      <c r="AM19" s="21">
        <f>INDIRECT("'all | ALG^({\gamma}) (low cost instances)'!AH"&amp;ROW('all | ALG^({gamma}) (low cost i'!$AH$10)+(ROW()-5) * 6)</f>
        <v>36.33782105</v>
      </c>
      <c r="AN19" s="32">
        <f>AJ19/'summary | O-IRP (low cost insta'!$G18</f>
        <v>1.26850211</v>
      </c>
      <c r="AP19" s="21">
        <v>3999.05799988482</v>
      </c>
      <c r="AQ19" s="21">
        <v>3999.05799988482</v>
      </c>
      <c r="AR19" s="21">
        <v>0.0</v>
      </c>
      <c r="AS19" s="21">
        <v>38.9817237973213</v>
      </c>
      <c r="AT19" s="32">
        <f>AP19/'summary | O-IRP (low cost insta'!$G18</f>
        <v>1.247056419</v>
      </c>
      <c r="AV19" s="21">
        <v>4668.376</v>
      </c>
      <c r="AW19" s="21">
        <v>4668.376</v>
      </c>
      <c r="AX19" s="21">
        <v>0.0</v>
      </c>
      <c r="AY19" s="21">
        <v>11.6377991676331</v>
      </c>
      <c r="AZ19" s="32">
        <f>AV19/'summary | O-IRP (low cost insta'!$G18</f>
        <v>1.455774899</v>
      </c>
      <c r="BB19" s="32"/>
      <c r="BC19" s="32"/>
      <c r="BD19" s="21">
        <v>0.0</v>
      </c>
      <c r="BE19" s="21">
        <v>0.0</v>
      </c>
      <c r="BF19" s="32"/>
      <c r="BG19" s="32"/>
      <c r="BH19" s="32"/>
      <c r="BI19" s="21">
        <v>0.0</v>
      </c>
      <c r="BJ19" s="21">
        <v>0.0</v>
      </c>
      <c r="BK19" s="21">
        <v>0.0</v>
      </c>
    </row>
    <row r="20">
      <c r="D20" s="22">
        <v>30.0</v>
      </c>
      <c r="F20" s="21">
        <v>4830.524</v>
      </c>
      <c r="G20" s="21">
        <v>4830.524</v>
      </c>
      <c r="H20" s="21">
        <v>0.0</v>
      </c>
      <c r="I20" s="21">
        <v>48.9657359600067</v>
      </c>
      <c r="J20" s="32">
        <f>F20/'summary | O-IRP (low cost insta'!G19</f>
        <v>1.435345729</v>
      </c>
      <c r="L20" s="21">
        <v>4824.494</v>
      </c>
      <c r="M20" s="21">
        <v>4824.494</v>
      </c>
      <c r="N20" s="21">
        <v>0.0</v>
      </c>
      <c r="O20" s="21">
        <v>53.5582810401917</v>
      </c>
      <c r="P20" s="32">
        <f>L20/'summary | O-IRP (low cost insta'!$G19</f>
        <v>1.43355397</v>
      </c>
      <c r="AJ20" s="21">
        <f>INDIRECT("'all | ALG^({\gamma}) (low cost instances)'!AE"&amp;ROW('all | ALG^({gamma}) (low cost i'!$AE$10)+(ROW()-5) * 6)</f>
        <v>4088.434</v>
      </c>
      <c r="AK20" s="21">
        <f>INDIRECT("'all | ALG^({\gamma}) (low cost instances)'!AF"&amp;ROW('all | ALG^({gamma}) (low cost i'!$AF$10)+(ROW()-5) * 6)</f>
        <v>4088.434</v>
      </c>
      <c r="AL20" s="21">
        <f>INDIRECT("'all | ALG^({\gamma}) (low cost instances)'!AG"&amp;ROW('all | ALG^({gamma}) (low cost i'!$AG$10)+(ROW()-5) * 6)</f>
        <v>0</v>
      </c>
      <c r="AM20" s="21">
        <f>INDIRECT("'all | ALG^({\gamma}) (low cost instances)'!AH"&amp;ROW('all | ALG^({gamma}) (low cost i'!$AH$10)+(ROW()-5) * 6)</f>
        <v>750.3545122</v>
      </c>
      <c r="AN20" s="32">
        <f>AJ20/'summary | O-IRP (low cost insta'!$G19</f>
        <v>1.214840519</v>
      </c>
      <c r="AP20" s="21">
        <v>4168.1095</v>
      </c>
      <c r="AQ20" s="21">
        <v>4168.1095</v>
      </c>
      <c r="AR20" s="21">
        <v>0.0</v>
      </c>
      <c r="AS20" s="21">
        <v>328.201104569435</v>
      </c>
      <c r="AT20" s="32">
        <f>AP20/'summary | O-IRP (low cost insta'!$G19</f>
        <v>1.23851536</v>
      </c>
      <c r="AV20" s="21">
        <v>4783.928</v>
      </c>
      <c r="AW20" s="21">
        <v>4783.928</v>
      </c>
      <c r="AX20" s="21">
        <v>0.0</v>
      </c>
      <c r="AY20" s="21">
        <v>23.5730211734772</v>
      </c>
      <c r="AZ20" s="32">
        <f>AV20/'summary | O-IRP (low cost insta'!$G19</f>
        <v>1.421500157</v>
      </c>
      <c r="BB20" s="32"/>
      <c r="BC20" s="32"/>
      <c r="BD20" s="21">
        <v>0.0</v>
      </c>
      <c r="BE20" s="21">
        <v>0.0</v>
      </c>
      <c r="BF20" s="32"/>
      <c r="BG20" s="32"/>
      <c r="BH20" s="32"/>
      <c r="BI20" s="21">
        <v>0.0</v>
      </c>
      <c r="BJ20" s="21">
        <v>0.0</v>
      </c>
      <c r="BK20" s="21">
        <v>0.0</v>
      </c>
    </row>
    <row r="21">
      <c r="D21" s="24">
        <v>35.0</v>
      </c>
      <c r="F21" s="21">
        <v>5249.2</v>
      </c>
      <c r="G21" s="21">
        <v>5249.2</v>
      </c>
      <c r="H21" s="21">
        <v>0.0</v>
      </c>
      <c r="I21" s="21">
        <v>30.1692364692688</v>
      </c>
      <c r="J21" s="32">
        <f>F21/'summary | O-IRP (low cost insta'!G20</f>
        <v>1.492011265</v>
      </c>
      <c r="L21" s="21">
        <v>3885.66599710119</v>
      </c>
      <c r="M21" s="21">
        <v>3885.66599710119</v>
      </c>
      <c r="N21" s="21">
        <v>0.0</v>
      </c>
      <c r="O21" s="21">
        <v>116.670266819</v>
      </c>
      <c r="P21" s="32">
        <f>L21/'summary | O-IRP (low cost insta'!$G20</f>
        <v>1.104445904</v>
      </c>
      <c r="AJ21" s="21">
        <f>INDIRECT("'all | ALG^({\gamma}) (low cost instances)'!AE"&amp;ROW('all | ALG^({gamma}) (low cost i'!$AE$10)+(ROW()-5) * 6)</f>
        <v>4822.584</v>
      </c>
      <c r="AK21" s="21">
        <f>INDIRECT("'all | ALG^({\gamma}) (low cost instances)'!AF"&amp;ROW('all | ALG^({gamma}) (low cost i'!$AF$10)+(ROW()-5) * 6)</f>
        <v>4822.584</v>
      </c>
      <c r="AL21" s="21">
        <f>INDIRECT("'all | ALG^({\gamma}) (low cost instances)'!AG"&amp;ROW('all | ALG^({gamma}) (low cost i'!$AG$10)+(ROW()-5) * 6)</f>
        <v>0</v>
      </c>
      <c r="AM21" s="21">
        <f>INDIRECT("'all | ALG^({\gamma}) (low cost instances)'!AH"&amp;ROW('all | ALG^({gamma}) (low cost i'!$AH$10)+(ROW()-5) * 6)</f>
        <v>88.61079693</v>
      </c>
      <c r="AN21" s="32">
        <f>AJ21/'summary | O-IRP (low cost insta'!$G20</f>
        <v>1.370751668</v>
      </c>
      <c r="AP21" s="21">
        <v>4452.75631578947</v>
      </c>
      <c r="AQ21" s="21">
        <v>4452.75631578947</v>
      </c>
      <c r="AR21" s="21">
        <v>0.0</v>
      </c>
      <c r="AS21" s="21">
        <v>511.085647394783</v>
      </c>
      <c r="AT21" s="32">
        <f>AP21/'summary | O-IRP (low cost insta'!$G20</f>
        <v>1.26563335</v>
      </c>
      <c r="AV21" s="21">
        <v>5226.34599587217</v>
      </c>
      <c r="AW21" s="21">
        <v>5226.34599587217</v>
      </c>
      <c r="AX21" s="21">
        <v>0.0</v>
      </c>
      <c r="AY21" s="21">
        <v>31.9068096160889</v>
      </c>
      <c r="AZ21" s="32">
        <f>AV21/'summary | O-IRP (low cost insta'!$G20</f>
        <v>1.485515336</v>
      </c>
      <c r="BB21" s="32"/>
      <c r="BC21" s="32"/>
      <c r="BD21" s="21">
        <v>0.0</v>
      </c>
      <c r="BE21" s="21">
        <v>0.0</v>
      </c>
      <c r="BF21" s="32"/>
      <c r="BG21" s="32"/>
      <c r="BH21" s="32"/>
      <c r="BI21" s="21">
        <v>0.0</v>
      </c>
      <c r="BJ21" s="21">
        <v>0.0</v>
      </c>
      <c r="BK21" s="21">
        <v>0.0</v>
      </c>
    </row>
    <row r="22">
      <c r="D22" s="24">
        <v>40.0</v>
      </c>
      <c r="F22" s="21">
        <v>5545.374</v>
      </c>
      <c r="G22" s="21">
        <v>5545.374</v>
      </c>
      <c r="H22" s="21">
        <v>0.0</v>
      </c>
      <c r="I22" s="21">
        <v>45.5836403369904</v>
      </c>
      <c r="J22" s="32">
        <f>F22/'summary | O-IRP (low cost insta'!G21</f>
        <v>1.48356128</v>
      </c>
      <c r="L22" s="21">
        <v>4875.844</v>
      </c>
      <c r="M22" s="21">
        <v>4875.844</v>
      </c>
      <c r="N22" s="21">
        <v>0.0</v>
      </c>
      <c r="O22" s="21">
        <v>989.984475946426</v>
      </c>
      <c r="P22" s="32">
        <f>L22/'summary | O-IRP (low cost insta'!$G21</f>
        <v>1.304441029</v>
      </c>
      <c r="AJ22" s="21">
        <f>INDIRECT("'all | ALG^({\gamma}) (low cost instances)'!AE"&amp;ROW('all | ALG^({gamma}) (low cost i'!$AE$10)+(ROW()-5) * 6)</f>
        <v>4710.3</v>
      </c>
      <c r="AK22" s="21">
        <f>INDIRECT("'all | ALG^({\gamma}) (low cost instances)'!AF"&amp;ROW('all | ALG^({gamma}) (low cost i'!$AF$10)+(ROW()-5) * 6)</f>
        <v>4710.3</v>
      </c>
      <c r="AL22" s="21">
        <f>INDIRECT("'all | ALG^({\gamma}) (low cost instances)'!AG"&amp;ROW('all | ALG^({gamma}) (low cost i'!$AG$10)+(ROW()-5) * 6)</f>
        <v>0</v>
      </c>
      <c r="AM22" s="21">
        <f>INDIRECT("'all | ALG^({\gamma}) (low cost instances)'!AH"&amp;ROW('all | ALG^({gamma}) (low cost i'!$AH$10)+(ROW()-5) * 6)</f>
        <v>1011.564358</v>
      </c>
      <c r="AN22" s="32">
        <f>AJ22/'summary | O-IRP (low cost insta'!$G21</f>
        <v>1.260152823</v>
      </c>
      <c r="AP22" s="21">
        <v>4667.14105263158</v>
      </c>
      <c r="AQ22" s="21">
        <v>4667.14105263158</v>
      </c>
      <c r="AR22" s="21">
        <v>0.0</v>
      </c>
      <c r="AS22" s="21">
        <v>1025.81983908854</v>
      </c>
      <c r="AT22" s="32">
        <f>AP22/'summary | O-IRP (low cost insta'!$G21</f>
        <v>1.248606452</v>
      </c>
      <c r="AV22" s="21">
        <v>5531.184</v>
      </c>
      <c r="AW22" s="21">
        <v>5531.184</v>
      </c>
      <c r="AX22" s="21">
        <v>0.0</v>
      </c>
      <c r="AY22" s="21">
        <v>533.309619903564</v>
      </c>
      <c r="AZ22" s="32">
        <f>AV22/'summary | O-IRP (low cost insta'!$G21</f>
        <v>1.479765011</v>
      </c>
      <c r="BB22" s="32"/>
      <c r="BC22" s="32"/>
      <c r="BD22" s="21">
        <v>0.0</v>
      </c>
      <c r="BE22" s="21">
        <v>0.0</v>
      </c>
      <c r="BF22" s="32"/>
      <c r="BG22" s="32"/>
      <c r="BH22" s="32"/>
      <c r="BI22" s="21">
        <v>0.0</v>
      </c>
      <c r="BJ22" s="21">
        <v>0.0</v>
      </c>
      <c r="BK22" s="21">
        <v>0.0</v>
      </c>
    </row>
    <row r="23">
      <c r="D23" s="24">
        <v>45.0</v>
      </c>
      <c r="F23" s="21">
        <v>5739.812</v>
      </c>
      <c r="G23" s="21">
        <v>5739.812</v>
      </c>
      <c r="H23" s="21">
        <v>0.0</v>
      </c>
      <c r="I23" s="21">
        <v>57.5986445903778</v>
      </c>
      <c r="J23" s="32">
        <f>F23/'summary | O-IRP (low cost insta'!G22</f>
        <v>1.489974405</v>
      </c>
      <c r="L23" s="21">
        <v>4967.17996757044</v>
      </c>
      <c r="M23" s="21">
        <v>4967.17996757044</v>
      </c>
      <c r="N23" s="21">
        <v>0.0</v>
      </c>
      <c r="O23" s="21">
        <v>248.652624702454</v>
      </c>
      <c r="P23" s="32">
        <f>L23/'summary | O-IRP (low cost insta'!$G22</f>
        <v>1.289410004</v>
      </c>
      <c r="AJ23" s="21">
        <f>INDIRECT("'all | ALG^({\gamma}) (low cost instances)'!AE"&amp;ROW('all | ALG^({gamma}) (low cost i'!$AE$10)+(ROW()-5) * 6)</f>
        <v>4796.486</v>
      </c>
      <c r="AK23" s="21">
        <f>INDIRECT("'all | ALG^({\gamma}) (low cost instances)'!AF"&amp;ROW('all | ALG^({gamma}) (low cost i'!$AF$10)+(ROW()-5) * 6)</f>
        <v>4796.486</v>
      </c>
      <c r="AL23" s="21">
        <f>INDIRECT("'all | ALG^({\gamma}) (low cost instances)'!AG"&amp;ROW('all | ALG^({gamma}) (low cost i'!$AG$10)+(ROW()-5) * 6)</f>
        <v>0</v>
      </c>
      <c r="AM23" s="21">
        <f>INDIRECT("'all | ALG^({\gamma}) (low cost instances)'!AH"&amp;ROW('all | ALG^({gamma}) (low cost i'!$AH$10)+(ROW()-5) * 6)</f>
        <v>1286.878109</v>
      </c>
      <c r="AN23" s="32">
        <f>AJ23/'summary | O-IRP (low cost insta'!$G22</f>
        <v>1.245100253</v>
      </c>
      <c r="AP23" s="21">
        <v>4849.281</v>
      </c>
      <c r="AQ23" s="21">
        <v>4849.281</v>
      </c>
      <c r="AR23" s="21">
        <v>0.0</v>
      </c>
      <c r="AS23" s="21">
        <v>512.055726838112</v>
      </c>
      <c r="AT23" s="32">
        <f>AP23/'summary | O-IRP (low cost insta'!$G22</f>
        <v>1.258805092</v>
      </c>
      <c r="AV23" s="21">
        <v>5718.83</v>
      </c>
      <c r="AW23" s="21">
        <v>5718.83</v>
      </c>
      <c r="AX23" s="21">
        <v>0.0</v>
      </c>
      <c r="AY23" s="21">
        <v>38.5622830867767</v>
      </c>
      <c r="AZ23" s="32">
        <f>AV23/'summary | O-IRP (low cost insta'!$G22</f>
        <v>1.484527773</v>
      </c>
      <c r="BB23" s="32"/>
      <c r="BC23" s="32"/>
      <c r="BD23" s="21">
        <v>0.0</v>
      </c>
      <c r="BE23" s="21">
        <v>0.0</v>
      </c>
      <c r="BF23" s="32"/>
      <c r="BG23" s="32"/>
      <c r="BH23" s="32"/>
      <c r="BI23" s="21">
        <v>0.0</v>
      </c>
      <c r="BJ23" s="21">
        <v>0.0</v>
      </c>
      <c r="BK23" s="21">
        <v>0.0</v>
      </c>
    </row>
    <row r="24">
      <c r="D24" s="24">
        <v>50.0</v>
      </c>
      <c r="F24" s="27">
        <v>6362.097999999998</v>
      </c>
      <c r="G24" s="27">
        <v>6346.897999999998</v>
      </c>
      <c r="H24" s="27">
        <v>0.0024284874357729</v>
      </c>
      <c r="I24" s="27">
        <v>1790.286239099502</v>
      </c>
      <c r="J24" s="32">
        <f>F24/'summary | O-IRP (low cost insta'!G23</f>
        <v>1.493840791</v>
      </c>
      <c r="L24" s="27">
        <v>5971.831999521452</v>
      </c>
      <c r="M24" s="27">
        <v>5923.6219995214515</v>
      </c>
      <c r="N24" s="27">
        <v>0.7647688007828948</v>
      </c>
      <c r="O24" s="27">
        <v>2405.93683259964</v>
      </c>
      <c r="P24" s="32">
        <f>L24/'summary | O-IRP (low cost insta'!$G23</f>
        <v>1.402205096</v>
      </c>
      <c r="AJ24" s="21">
        <f>INDIRECT("'all | ALG^({\gamma}) (low cost instances)'!AE"&amp;ROW('all | ALG^({gamma}) (low cost i'!$AE$10)+(ROW()-5) * 6)</f>
        <v>5432.088</v>
      </c>
      <c r="AK24" s="21">
        <f>INDIRECT("'all | ALG^({\gamma}) (low cost instances)'!AF"&amp;ROW('all | ALG^({gamma}) (low cost i'!$AF$10)+(ROW()-5) * 6)</f>
        <v>5413.888</v>
      </c>
      <c r="AL24" s="21">
        <f>INDIRECT("'all | ALG^({\gamma}) (low cost instances)'!AG"&amp;ROW('all | ALG^({gamma}) (low cost i'!$AG$10)+(ROW()-5) * 6)</f>
        <v>0.3341043003</v>
      </c>
      <c r="AM24" s="21">
        <f>INDIRECT("'all | ALG^({\gamma}) (low cost instances)'!AH"&amp;ROW('all | ALG^({gamma}) (low cost i'!$AH$10)+(ROW()-5) * 6)</f>
        <v>3052.739179</v>
      </c>
      <c r="AN24" s="32">
        <f>AJ24/'summary | O-IRP (low cost insta'!$G23</f>
        <v>1.275471493</v>
      </c>
      <c r="AP24" s="21">
        <v>5349.63666666667</v>
      </c>
      <c r="AQ24" s="21">
        <v>5328.30333333333</v>
      </c>
      <c r="AR24" s="21">
        <v>0.402149803822586</v>
      </c>
      <c r="AS24" s="21">
        <v>2183.08973463376</v>
      </c>
      <c r="AT24" s="32">
        <f>AP24/'summary | O-IRP (low cost insta'!$G23</f>
        <v>1.256111659</v>
      </c>
      <c r="AV24" s="27">
        <v>6355.496</v>
      </c>
      <c r="AW24" s="27">
        <v>6343.496</v>
      </c>
      <c r="AX24" s="27">
        <v>0.1906262708417998</v>
      </c>
      <c r="AY24" s="27">
        <v>1919.2244367599483</v>
      </c>
      <c r="AZ24" s="32">
        <f>AV24/'summary | O-IRP (low cost insta'!$G23</f>
        <v>1.492290621</v>
      </c>
      <c r="BB24" s="32"/>
      <c r="BC24" s="32"/>
      <c r="BD24" s="21">
        <v>0.0</v>
      </c>
      <c r="BE24" s="21">
        <v>9.61000978618456E-6</v>
      </c>
      <c r="BF24" s="32"/>
      <c r="BG24" s="32"/>
      <c r="BH24" s="32"/>
      <c r="BI24" s="21">
        <v>0.003296326881353</v>
      </c>
      <c r="BJ24" s="21">
        <v>0.004021498038226</v>
      </c>
      <c r="BK24" s="21">
        <v>0.0</v>
      </c>
    </row>
    <row r="25">
      <c r="D25" s="25" t="s">
        <v>21</v>
      </c>
      <c r="F25" s="26">
        <f t="shared" ref="F25:J25" si="7">AVERAGE(F15:F24)</f>
        <v>4519.9354</v>
      </c>
      <c r="G25" s="26">
        <f t="shared" si="7"/>
        <v>4518.4154</v>
      </c>
      <c r="H25" s="26">
        <f t="shared" si="7"/>
        <v>0.0002428487436</v>
      </c>
      <c r="I25" s="26">
        <f t="shared" si="7"/>
        <v>198.5631234</v>
      </c>
      <c r="J25" s="26">
        <f t="shared" si="7"/>
        <v>1.431564545</v>
      </c>
      <c r="L25" s="26">
        <f t="shared" ref="L25:P25" si="8">AVERAGE(L15:L24)</f>
        <v>3932.781395</v>
      </c>
      <c r="M25" s="26">
        <f t="shared" si="8"/>
        <v>3927.960395</v>
      </c>
      <c r="N25" s="26">
        <f t="shared" si="8"/>
        <v>0.07647688008</v>
      </c>
      <c r="O25" s="26">
        <f t="shared" si="8"/>
        <v>397.799621</v>
      </c>
      <c r="P25" s="26">
        <f t="shared" si="8"/>
        <v>1.246268741</v>
      </c>
      <c r="AJ25" s="26">
        <f t="shared" ref="AJ25:AN25" si="9">AVERAGE(AJ15:AJ24)</f>
        <v>3867.6638</v>
      </c>
      <c r="AK25" s="26">
        <f t="shared" si="9"/>
        <v>3865.8438</v>
      </c>
      <c r="AL25" s="26">
        <f t="shared" si="9"/>
        <v>0.03341043003</v>
      </c>
      <c r="AM25" s="26">
        <f t="shared" si="9"/>
        <v>628.6972544</v>
      </c>
      <c r="AN25" s="26">
        <f t="shared" si="9"/>
        <v>1.222461986</v>
      </c>
      <c r="AP25" s="26">
        <f t="shared" ref="AP25:AT25" si="10">AVERAGE(AP15:AP24)</f>
        <v>3796.648053</v>
      </c>
      <c r="AQ25" s="26">
        <f t="shared" si="10"/>
        <v>3794.51472</v>
      </c>
      <c r="AR25" s="26">
        <f t="shared" si="10"/>
        <v>0.04021498038</v>
      </c>
      <c r="AS25" s="26">
        <f t="shared" si="10"/>
        <v>462.080924</v>
      </c>
      <c r="AT25" s="26">
        <f t="shared" si="10"/>
        <v>1.198778874</v>
      </c>
      <c r="AV25" s="26">
        <f t="shared" ref="AV25:AZ25" si="11">AVERAGE(AV15:AV24)</f>
        <v>4481.6166</v>
      </c>
      <c r="AW25" s="26">
        <f t="shared" si="11"/>
        <v>4480.4166</v>
      </c>
      <c r="AX25" s="26">
        <f t="shared" si="11"/>
        <v>0.01906262708</v>
      </c>
      <c r="AY25" s="26">
        <f t="shared" si="11"/>
        <v>256.2266283</v>
      </c>
      <c r="AZ25" s="26">
        <f t="shared" si="11"/>
        <v>1.41263619</v>
      </c>
      <c r="BB25" s="27"/>
      <c r="BC25" s="27"/>
      <c r="BD25" s="26">
        <f>AVERAGE(BD15:BD24)</f>
        <v>0</v>
      </c>
      <c r="BE25" s="26">
        <f>100*DF25</f>
        <v>0</v>
      </c>
      <c r="BF25" s="27"/>
      <c r="BG25" s="27"/>
      <c r="BH25" s="27"/>
      <c r="BI25" s="26">
        <f t="shared" ref="BI25:BK25" si="12">AVERAGE(BI15:BI24)</f>
        <v>0.0003296326881</v>
      </c>
      <c r="BJ25" s="26">
        <f t="shared" si="12"/>
        <v>0.0004021498038</v>
      </c>
      <c r="BK25" s="26">
        <f t="shared" si="12"/>
        <v>0</v>
      </c>
    </row>
    <row r="26">
      <c r="C26" s="5">
        <v>3.0</v>
      </c>
      <c r="D26" s="20">
        <v>5.0</v>
      </c>
      <c r="F26" s="21">
        <v>2321.148</v>
      </c>
      <c r="G26" s="21">
        <v>2321.148</v>
      </c>
      <c r="H26" s="21">
        <v>0.0</v>
      </c>
      <c r="I26" s="21">
        <v>0.02711443901062</v>
      </c>
      <c r="J26" s="32">
        <f>F26/'summary | O-IRP (low cost insta'!G25</f>
        <v>1.198495599</v>
      </c>
      <c r="L26" s="21">
        <v>2076.434</v>
      </c>
      <c r="M26" s="21">
        <v>2076.434</v>
      </c>
      <c r="N26" s="21">
        <v>0.0</v>
      </c>
      <c r="O26" s="21">
        <v>0.365849733352661</v>
      </c>
      <c r="P26" s="32">
        <f>L26/'summary | O-IRP (low cost insta'!$G25</f>
        <v>1.072140601</v>
      </c>
      <c r="AJ26" s="21">
        <f>INDIRECT("'all | ALG^({\gamma}) (low cost instances)'!AE"&amp;ROW('all | ALG^({gamma}) (low cost i'!$AE$11)+(ROW()-6) * 6)</f>
        <v>2123.324</v>
      </c>
      <c r="AK26" s="21">
        <f>INDIRECT("'all | ALG^({\gamma}) (low cost instances)'!AF"&amp;ROW('all | ALG^({gamma}) (low cost i'!$AF$11)+(ROW()-6) * 6)</f>
        <v>2123.324</v>
      </c>
      <c r="AL26" s="21">
        <f>INDIRECT("'all | ALG^({\gamma}) (low cost instances)'!AG"&amp;ROW('all | ALG^({gamma}) (low cost i'!$AG$11)+(ROW()-6) * 6)</f>
        <v>0</v>
      </c>
      <c r="AM26" s="21">
        <f>INDIRECT("'all | ALG^({\gamma}) (low cost instances)'!AH"&amp;ROW('all | ALG^({gamma}) (low cost i'!$AH$11)+(ROW()-6) * 6)</f>
        <v>965.7638563</v>
      </c>
      <c r="AN26" s="32">
        <f>AJ26/'summary | O-IRP (low cost insta'!$G25</f>
        <v>1.096351663</v>
      </c>
      <c r="AP26" s="21">
        <v>2045.4855</v>
      </c>
      <c r="AQ26" s="21">
        <v>2045.4855</v>
      </c>
      <c r="AR26" s="21">
        <v>0.0</v>
      </c>
      <c r="AS26" s="21">
        <v>0.602425718307495</v>
      </c>
      <c r="AT26" s="32">
        <f>AP26/'summary | O-IRP (low cost insta'!$G25</f>
        <v>1.056160732</v>
      </c>
      <c r="AV26" s="21">
        <v>2277.336</v>
      </c>
      <c r="AW26" s="21">
        <v>2277.336</v>
      </c>
      <c r="AX26" s="21">
        <v>0.0</v>
      </c>
      <c r="AY26" s="21">
        <v>0.062982273101807</v>
      </c>
      <c r="AZ26" s="32">
        <f>AV26/'summary | O-IRP (low cost insta'!$G25</f>
        <v>1.175873824</v>
      </c>
      <c r="BB26" s="32"/>
      <c r="BC26" s="32"/>
      <c r="BD26" s="21">
        <v>0.0</v>
      </c>
      <c r="BE26" s="21">
        <v>0.0</v>
      </c>
      <c r="BF26" s="32"/>
      <c r="BG26" s="32"/>
      <c r="BH26" s="32"/>
      <c r="BI26" s="21">
        <v>0.0</v>
      </c>
      <c r="BJ26" s="21">
        <v>0.0</v>
      </c>
      <c r="BK26" s="21">
        <v>0.0</v>
      </c>
    </row>
    <row r="27">
      <c r="D27" s="22">
        <v>10.0</v>
      </c>
      <c r="F27" s="21">
        <v>3480.392</v>
      </c>
      <c r="G27" s="21">
        <v>3480.392</v>
      </c>
      <c r="H27" s="21">
        <v>0.0</v>
      </c>
      <c r="I27" s="21">
        <v>0.548718643188477</v>
      </c>
      <c r="J27" s="32">
        <f>F27/'summary | O-IRP (low cost insta'!G26</f>
        <v>1.229660595</v>
      </c>
      <c r="L27" s="21">
        <v>3092.34</v>
      </c>
      <c r="M27" s="21">
        <v>3092.34</v>
      </c>
      <c r="N27" s="21">
        <v>0.0</v>
      </c>
      <c r="O27" s="21">
        <v>1.96548738479614</v>
      </c>
      <c r="P27" s="32">
        <f>L27/'summary | O-IRP (low cost insta'!$G26</f>
        <v>1.092557576</v>
      </c>
      <c r="AJ27" s="21">
        <f>INDIRECT("'all | ALG^({\gamma}) (low cost instances)'!AE"&amp;ROW('all | ALG^({gamma}) (low cost i'!$AE$11)+(ROW()-6) * 6)</f>
        <v>2830.94</v>
      </c>
      <c r="AK27" s="21">
        <f>INDIRECT("'all | ALG^({\gamma}) (low cost instances)'!AF"&amp;ROW('all | ALG^({gamma}) (low cost i'!$AF$11)+(ROW()-6) * 6)</f>
        <v>2830.94</v>
      </c>
      <c r="AL27" s="21">
        <f>INDIRECT("'all | ALG^({\gamma}) (low cost instances)'!AG"&amp;ROW('all | ALG^({gamma}) (low cost i'!$AG$11)+(ROW()-6) * 6)</f>
        <v>0</v>
      </c>
      <c r="AM27" s="21">
        <f>INDIRECT("'all | ALG^({\gamma}) (low cost instances)'!AH"&amp;ROW('all | ALG^({gamma}) (low cost i'!$AH$11)+(ROW()-6) * 6)</f>
        <v>2.078736734</v>
      </c>
      <c r="AN27" s="32">
        <f>AJ27/'summary | O-IRP (low cost insta'!$G26</f>
        <v>1.000202094</v>
      </c>
      <c r="AP27" s="21">
        <v>2928.414</v>
      </c>
      <c r="AQ27" s="21">
        <v>2928.414</v>
      </c>
      <c r="AR27" s="21">
        <v>0.0</v>
      </c>
      <c r="AS27" s="21">
        <v>1.93857548236847</v>
      </c>
      <c r="AT27" s="32">
        <f>AP27/'summary | O-IRP (low cost insta'!$G26</f>
        <v>1.034640725</v>
      </c>
      <c r="AV27" s="21">
        <v>3515.792</v>
      </c>
      <c r="AW27" s="21">
        <v>3515.792</v>
      </c>
      <c r="AX27" s="21">
        <v>0.0</v>
      </c>
      <c r="AY27" s="21">
        <v>0.629410076141357</v>
      </c>
      <c r="AZ27" s="32">
        <f>AV27/'summary | O-IRP (low cost insta'!$G26</f>
        <v>1.242167803</v>
      </c>
      <c r="BB27" s="32"/>
      <c r="BC27" s="32"/>
      <c r="BD27" s="21">
        <v>0.0</v>
      </c>
      <c r="BE27" s="21">
        <v>0.0</v>
      </c>
      <c r="BF27" s="32"/>
      <c r="BG27" s="32"/>
      <c r="BH27" s="32"/>
      <c r="BI27" s="21">
        <v>0.0</v>
      </c>
      <c r="BJ27" s="21">
        <v>0.0</v>
      </c>
      <c r="BK27" s="21">
        <v>0.0</v>
      </c>
    </row>
    <row r="28">
      <c r="D28" s="22">
        <v>15.0</v>
      </c>
      <c r="F28" s="21">
        <v>3809.842</v>
      </c>
      <c r="G28" s="21">
        <v>3809.842</v>
      </c>
      <c r="H28" s="21">
        <v>0.0</v>
      </c>
      <c r="I28" s="21">
        <v>1.15817613601685</v>
      </c>
      <c r="J28" s="32">
        <f>F28/'summary | O-IRP (low cost insta'!G27</f>
        <v>1.330868272</v>
      </c>
      <c r="L28" s="21">
        <v>3110.29</v>
      </c>
      <c r="M28" s="21">
        <v>3110.29</v>
      </c>
      <c r="N28" s="21">
        <v>0.0</v>
      </c>
      <c r="O28" s="21">
        <v>3.78771805763245</v>
      </c>
      <c r="P28" s="32">
        <f>L28/'summary | O-IRP (low cost insta'!$G27</f>
        <v>1.086498148</v>
      </c>
      <c r="AJ28" s="21">
        <f>INDIRECT("'all | ALG^({\gamma}) (low cost instances)'!AE"&amp;ROW('all | ALG^({gamma}) (low cost i'!$AE$11)+(ROW()-6) * 6)</f>
        <v>3300.372</v>
      </c>
      <c r="AK28" s="21">
        <f>INDIRECT("'all | ALG^({\gamma}) (low cost instances)'!AF"&amp;ROW('all | ALG^({gamma}) (low cost i'!$AF$11)+(ROW()-6) * 6)</f>
        <v>3300.372</v>
      </c>
      <c r="AL28" s="21">
        <f>INDIRECT("'all | ALG^({\gamma}) (low cost instances)'!AG"&amp;ROW('all | ALG^({gamma}) (low cost i'!$AG$11)+(ROW()-6) * 6)</f>
        <v>0</v>
      </c>
      <c r="AM28" s="21">
        <f>INDIRECT("'all | ALG^({\gamma}) (low cost instances)'!AH"&amp;ROW('all | ALG^({gamma}) (low cost i'!$AH$11)+(ROW()-6) * 6)</f>
        <v>4.33056097</v>
      </c>
      <c r="AN28" s="32">
        <f>AJ28/'summary | O-IRP (low cost insta'!$G27</f>
        <v>1.152898304</v>
      </c>
      <c r="AP28" s="21">
        <v>3179.911</v>
      </c>
      <c r="AQ28" s="21">
        <v>3179.911</v>
      </c>
      <c r="AR28" s="21">
        <v>0.0</v>
      </c>
      <c r="AS28" s="21">
        <v>4.75296603441238</v>
      </c>
      <c r="AT28" s="32">
        <f>AP28/'summary | O-IRP (low cost insta'!$G27</f>
        <v>1.110818417</v>
      </c>
      <c r="AV28" s="21">
        <v>3754.384</v>
      </c>
      <c r="AW28" s="21">
        <v>3754.384</v>
      </c>
      <c r="AX28" s="21">
        <v>0.0</v>
      </c>
      <c r="AY28" s="21">
        <v>1.71416573524475</v>
      </c>
      <c r="AZ28" s="32">
        <f>AV28/'summary | O-IRP (low cost insta'!$G27</f>
        <v>1.311495476</v>
      </c>
      <c r="BB28" s="32"/>
      <c r="BC28" s="32"/>
      <c r="BD28" s="21">
        <v>0.0</v>
      </c>
      <c r="BE28" s="21">
        <v>0.0</v>
      </c>
      <c r="BF28" s="32"/>
      <c r="BG28" s="32"/>
      <c r="BH28" s="32"/>
      <c r="BI28" s="21">
        <v>0.0</v>
      </c>
      <c r="BJ28" s="21">
        <v>0.0</v>
      </c>
      <c r="BK28" s="21">
        <v>0.0</v>
      </c>
    </row>
    <row r="29">
      <c r="D29" s="22">
        <v>20.0</v>
      </c>
      <c r="F29" s="21">
        <v>4562.792</v>
      </c>
      <c r="G29" s="21">
        <v>4562.792</v>
      </c>
      <c r="H29" s="21">
        <v>0.0</v>
      </c>
      <c r="I29" s="21">
        <v>13.7249541759491</v>
      </c>
      <c r="J29" s="32">
        <f>F29/'summary | O-IRP (low cost insta'!G28</f>
        <v>1.329656092</v>
      </c>
      <c r="L29" s="21">
        <v>4120.056</v>
      </c>
      <c r="M29" s="21">
        <v>4120.056</v>
      </c>
      <c r="N29" s="21">
        <v>0.0</v>
      </c>
      <c r="O29" s="21">
        <v>59.7649509429932</v>
      </c>
      <c r="P29" s="32">
        <f>L29/'summary | O-IRP (low cost insta'!$G28</f>
        <v>1.200637145</v>
      </c>
      <c r="AJ29" s="21">
        <f>INDIRECT("'all | ALG^({\gamma}) (low cost instances)'!AE"&amp;ROW('all | ALG^({gamma}) (low cost i'!$AE$11)+(ROW()-6) * 6)</f>
        <v>4175.312</v>
      </c>
      <c r="AK29" s="21">
        <f>INDIRECT("'all | ALG^({\gamma}) (low cost instances)'!AF"&amp;ROW('all | ALG^({gamma}) (low cost i'!$AF$11)+(ROW()-6) * 6)</f>
        <v>4175.312</v>
      </c>
      <c r="AL29" s="21">
        <f>INDIRECT("'all | ALG^({\gamma}) (low cost instances)'!AG"&amp;ROW('all | ALG^({gamma}) (low cost i'!$AG$11)+(ROW()-6) * 6)</f>
        <v>0</v>
      </c>
      <c r="AM29" s="21">
        <f>INDIRECT("'all | ALG^({\gamma}) (low cost instances)'!AH"&amp;ROW('all | ALG^({gamma}) (low cost i'!$AH$11)+(ROW()-6) * 6)</f>
        <v>33.47802205</v>
      </c>
      <c r="AN29" s="32">
        <f>AJ29/'summary | O-IRP (low cost insta'!$G28</f>
        <v>1.216739452</v>
      </c>
      <c r="AP29" s="21">
        <v>4086.407</v>
      </c>
      <c r="AQ29" s="21">
        <v>4086.407</v>
      </c>
      <c r="AR29" s="21">
        <v>0.0</v>
      </c>
      <c r="AS29" s="21">
        <v>51.6887971282005</v>
      </c>
      <c r="AT29" s="32">
        <f>AP29/'summary | O-IRP (low cost insta'!$G28</f>
        <v>1.190831395</v>
      </c>
      <c r="AV29" s="21">
        <v>4584.78800000001</v>
      </c>
      <c r="AW29" s="21">
        <v>4584.78800000001</v>
      </c>
      <c r="AX29" s="21">
        <v>0.0</v>
      </c>
      <c r="AY29" s="21">
        <v>17.1556358337402</v>
      </c>
      <c r="AZ29" s="32">
        <f>AV29/'summary | O-IRP (low cost insta'!$G28</f>
        <v>1.336066009</v>
      </c>
      <c r="BB29" s="32"/>
      <c r="BC29" s="32"/>
      <c r="BD29" s="21">
        <v>0.0</v>
      </c>
      <c r="BE29" s="21">
        <v>0.0</v>
      </c>
      <c r="BF29" s="32"/>
      <c r="BG29" s="32"/>
      <c r="BH29" s="32"/>
      <c r="BI29" s="21">
        <v>0.0</v>
      </c>
      <c r="BJ29" s="21">
        <v>0.0</v>
      </c>
      <c r="BK29" s="21">
        <v>0.0</v>
      </c>
    </row>
    <row r="30">
      <c r="D30" s="22">
        <v>25.0</v>
      </c>
      <c r="F30" s="21">
        <v>4953.172</v>
      </c>
      <c r="G30" s="21">
        <v>4953.172</v>
      </c>
      <c r="H30" s="21">
        <v>0.0</v>
      </c>
      <c r="I30" s="21">
        <v>54.1618628501892</v>
      </c>
      <c r="J30" s="32">
        <f>F30/'summary | O-IRP (low cost insta'!G29</f>
        <v>1.355008045</v>
      </c>
      <c r="L30" s="21">
        <v>4175.21399735709</v>
      </c>
      <c r="M30" s="21">
        <v>4175.21399735709</v>
      </c>
      <c r="N30" s="21">
        <v>0.0</v>
      </c>
      <c r="O30" s="21">
        <v>256.192784547806</v>
      </c>
      <c r="P30" s="32">
        <f>L30/'summary | O-IRP (low cost insta'!$G29</f>
        <v>1.142186977</v>
      </c>
      <c r="AJ30" s="21">
        <f>INDIRECT("'all | ALG^({\gamma}) (low cost instances)'!AE"&amp;ROW('all | ALG^({gamma}) (low cost i'!$AE$11)+(ROW()-6) * 6)</f>
        <v>4533.306</v>
      </c>
      <c r="AK30" s="21">
        <f>INDIRECT("'all | ALG^({\gamma}) (low cost instances)'!AF"&amp;ROW('all | ALG^({gamma}) (low cost i'!$AF$11)+(ROW()-6) * 6)</f>
        <v>4533.306</v>
      </c>
      <c r="AL30" s="21">
        <f>INDIRECT("'all | ALG^({\gamma}) (low cost instances)'!AG"&amp;ROW('all | ALG^({gamma}) (low cost i'!$AG$11)+(ROW()-6) * 6)</f>
        <v>0</v>
      </c>
      <c r="AM30" s="21">
        <f>INDIRECT("'all | ALG^({\gamma}) (low cost instances)'!AH"&amp;ROW('all | ALG^({gamma}) (low cost i'!$AH$11)+(ROW()-6) * 6)</f>
        <v>258.4672428</v>
      </c>
      <c r="AN30" s="32">
        <f>AJ30/'summary | O-IRP (low cost insta'!$G29</f>
        <v>1.24014795</v>
      </c>
      <c r="AP30" s="21">
        <v>4488.3165</v>
      </c>
      <c r="AQ30" s="21">
        <v>4488.3165</v>
      </c>
      <c r="AR30" s="21">
        <v>0.0</v>
      </c>
      <c r="AS30" s="21">
        <v>255.438576817513</v>
      </c>
      <c r="AT30" s="32">
        <f>AP30/'summary | O-IRP (low cost insta'!$G29</f>
        <v>1.227840456</v>
      </c>
      <c r="AV30" s="21">
        <v>4929.776</v>
      </c>
      <c r="AW30" s="21">
        <v>4929.776</v>
      </c>
      <c r="AX30" s="21">
        <v>0.0</v>
      </c>
      <c r="AY30" s="21">
        <v>90.2633192539215</v>
      </c>
      <c r="AZ30" s="32">
        <f>AV30/'summary | O-IRP (low cost insta'!$G29</f>
        <v>1.348607749</v>
      </c>
      <c r="BB30" s="32"/>
      <c r="BC30" s="32"/>
      <c r="BD30" s="21">
        <v>0.0</v>
      </c>
      <c r="BE30" s="21">
        <v>0.0</v>
      </c>
      <c r="BF30" s="32"/>
      <c r="BG30" s="32"/>
      <c r="BH30" s="32"/>
      <c r="BI30" s="21">
        <v>0.0</v>
      </c>
      <c r="BJ30" s="21">
        <v>0.0</v>
      </c>
      <c r="BK30" s="21">
        <v>0.0</v>
      </c>
    </row>
    <row r="31">
      <c r="D31" s="22">
        <v>30.0</v>
      </c>
      <c r="F31" s="21">
        <v>5045.924</v>
      </c>
      <c r="G31" s="21">
        <v>5045.924</v>
      </c>
      <c r="H31" s="21">
        <v>0.0</v>
      </c>
      <c r="I31" s="21">
        <v>55.1987189769745</v>
      </c>
      <c r="J31" s="32">
        <f>F31/'summary | O-IRP (low cost insta'!G30</f>
        <v>1.351145015</v>
      </c>
      <c r="L31" s="21">
        <v>5025.182</v>
      </c>
      <c r="M31" s="21">
        <v>5025.146</v>
      </c>
      <c r="N31" s="21">
        <v>6.79904662262E-4</v>
      </c>
      <c r="O31" s="21">
        <v>561.840575027466</v>
      </c>
      <c r="P31" s="32">
        <f>L31/'summary | O-IRP (low cost insta'!$G30</f>
        <v>1.345590938</v>
      </c>
      <c r="AJ31" s="21">
        <f>INDIRECT("'all | ALG^({\gamma}) (low cost instances)'!AE"&amp;ROW('all | ALG^({gamma}) (low cost i'!$AE$11)+(ROW()-6) * 6)</f>
        <v>4695.806</v>
      </c>
      <c r="AK31" s="21">
        <f>INDIRECT("'all | ALG^({\gamma}) (low cost instances)'!AF"&amp;ROW('all | ALG^({gamma}) (low cost i'!$AF$11)+(ROW()-6) * 6)</f>
        <v>4695.806</v>
      </c>
      <c r="AL31" s="21">
        <f>INDIRECT("'all | ALG^({\gamma}) (low cost instances)'!AG"&amp;ROW('all | ALG^({gamma}) (low cost i'!$AG$11)+(ROW()-6) * 6)</f>
        <v>0</v>
      </c>
      <c r="AM31" s="21">
        <f>INDIRECT("'all | ALG^({\gamma}) (low cost instances)'!AH"&amp;ROW('all | ALG^({gamma}) (low cost i'!$AH$11)+(ROW()-6) * 6)</f>
        <v>1764.727055</v>
      </c>
      <c r="AN31" s="32">
        <f>AJ31/'summary | O-IRP (low cost insta'!$G30</f>
        <v>1.257394061</v>
      </c>
      <c r="AP31" s="21">
        <v>4532.5655</v>
      </c>
      <c r="AQ31" s="21">
        <v>4532.5655</v>
      </c>
      <c r="AR31" s="21">
        <v>0.0</v>
      </c>
      <c r="AS31" s="21">
        <v>1311.18748304844</v>
      </c>
      <c r="AT31" s="32">
        <f>AP31/'summary | O-IRP (low cost insta'!$G30</f>
        <v>1.213683218</v>
      </c>
      <c r="AV31" s="21">
        <v>5067.128</v>
      </c>
      <c r="AW31" s="21">
        <v>5067.128</v>
      </c>
      <c r="AX31" s="21">
        <v>0.0</v>
      </c>
      <c r="AY31" s="21">
        <v>146.441274881363</v>
      </c>
      <c r="AZ31" s="32">
        <f>AV31/'summary | O-IRP (low cost insta'!$G30</f>
        <v>1.356822801</v>
      </c>
      <c r="BB31" s="32"/>
      <c r="BC31" s="32"/>
      <c r="BD31" s="21">
        <v>0.0</v>
      </c>
      <c r="BE31" s="21">
        <v>6.79904662261894E-6</v>
      </c>
      <c r="BF31" s="32"/>
      <c r="BG31" s="32"/>
      <c r="BH31" s="32"/>
      <c r="BI31" s="21">
        <v>0.0</v>
      </c>
      <c r="BJ31" s="21">
        <v>0.0</v>
      </c>
      <c r="BK31" s="21">
        <v>0.0</v>
      </c>
    </row>
    <row r="32">
      <c r="D32" s="24">
        <v>35.0</v>
      </c>
      <c r="F32" s="21">
        <v>5426.6</v>
      </c>
      <c r="G32" s="21">
        <v>5426.6</v>
      </c>
      <c r="H32" s="21">
        <v>0.0</v>
      </c>
      <c r="I32" s="21">
        <v>232.339034032822</v>
      </c>
      <c r="J32" s="32">
        <f>F32/'summary | O-IRP (low cost insta'!G31</f>
        <v>1.381032463</v>
      </c>
      <c r="L32" s="21">
        <v>4311.994</v>
      </c>
      <c r="M32" s="21">
        <v>4266.43103384429</v>
      </c>
      <c r="N32" s="21">
        <v>1.09557086884555</v>
      </c>
      <c r="O32" s="21">
        <v>3113.45129804611</v>
      </c>
      <c r="P32" s="32">
        <f>L32/'summary | O-IRP (low cost insta'!$G31</f>
        <v>1.097372884</v>
      </c>
      <c r="AJ32" s="21">
        <f>INDIRECT("'all | ALG^({\gamma}) (low cost instances)'!AE"&amp;ROW('all | ALG^({gamma}) (low cost i'!$AE$11)+(ROW()-6) * 6)</f>
        <v>5142.882</v>
      </c>
      <c r="AK32" s="21">
        <f>INDIRECT("'all | ALG^({\gamma}) (low cost instances)'!AF"&amp;ROW('all | ALG^({gamma}) (low cost i'!$AF$11)+(ROW()-6) * 6)</f>
        <v>5142.882</v>
      </c>
      <c r="AL32" s="21">
        <f>INDIRECT("'all | ALG^({\gamma}) (low cost instances)'!AG"&amp;ROW('all | ALG^({gamma}) (low cost i'!$AG$11)+(ROW()-6) * 6)</f>
        <v>0</v>
      </c>
      <c r="AM32" s="21">
        <f>INDIRECT("'all | ALG^({\gamma}) (low cost instances)'!AH"&amp;ROW('all | ALG^({gamma}) (low cost i'!$AH$11)+(ROW()-6) * 6)</f>
        <v>2396.617692</v>
      </c>
      <c r="AN32" s="32">
        <f>AJ32/'summary | O-IRP (low cost insta'!$G31</f>
        <v>1.308828179</v>
      </c>
      <c r="AP32" s="21">
        <v>5009.97199974269</v>
      </c>
      <c r="AQ32" s="21">
        <v>5009.97199974269</v>
      </c>
      <c r="AR32" s="21">
        <v>0.0</v>
      </c>
      <c r="AS32" s="21">
        <v>2310.6732037425</v>
      </c>
      <c r="AT32" s="32">
        <f>AP32/'summary | O-IRP (low cost insta'!$G31</f>
        <v>1.275003496</v>
      </c>
      <c r="AV32" s="21">
        <v>5450.94599625</v>
      </c>
      <c r="AW32" s="21">
        <v>5450.94599625</v>
      </c>
      <c r="AX32" s="21">
        <v>0.0</v>
      </c>
      <c r="AY32" s="21">
        <v>863.934175825119</v>
      </c>
      <c r="AZ32" s="32">
        <f>AV32/'summary | O-IRP (low cost insta'!$G31</f>
        <v>1.387228352</v>
      </c>
      <c r="BB32" s="32"/>
      <c r="BC32" s="32"/>
      <c r="BD32" s="21">
        <v>0.0</v>
      </c>
      <c r="BE32" s="21">
        <v>0.010955708688456</v>
      </c>
      <c r="BF32" s="32"/>
      <c r="BG32" s="32"/>
      <c r="BH32" s="32"/>
      <c r="BI32" s="21">
        <v>0.0</v>
      </c>
      <c r="BJ32" s="21">
        <v>0.0</v>
      </c>
      <c r="BK32" s="21">
        <v>0.0</v>
      </c>
    </row>
    <row r="33">
      <c r="D33" s="24">
        <v>40.0</v>
      </c>
      <c r="F33" s="21">
        <v>5732.774</v>
      </c>
      <c r="G33" s="21">
        <v>5732.774</v>
      </c>
      <c r="H33" s="21">
        <v>0.0</v>
      </c>
      <c r="I33" s="21">
        <v>608.828763437271</v>
      </c>
      <c r="J33" s="32">
        <f>F33/'summary | O-IRP (low cost insta'!G32</f>
        <v>1.457212941</v>
      </c>
      <c r="L33" s="27">
        <v>4810.858</v>
      </c>
      <c r="M33" s="27">
        <v>4743.425563075958</v>
      </c>
      <c r="N33" s="27">
        <v>1.57074592999897</v>
      </c>
      <c r="O33" s="27">
        <v>2693.1811116695408</v>
      </c>
      <c r="P33" s="32">
        <f>L33/'summary | O-IRP (low cost insta'!$G32</f>
        <v>1.222871255</v>
      </c>
      <c r="AJ33" s="21">
        <f>INDIRECT("'all | ALG^({\gamma}) (low cost instances)'!AE"&amp;ROW('all | ALG^({gamma}) (low cost i'!$AE$11)+(ROW()-6) * 6)</f>
        <v>5006.778</v>
      </c>
      <c r="AK33" s="21">
        <f>INDIRECT("'all | ALG^({\gamma}) (low cost instances)'!AF"&amp;ROW('all | ALG^({gamma}) (low cost i'!$AF$11)+(ROW()-6) * 6)</f>
        <v>5006.778</v>
      </c>
      <c r="AL33" s="21">
        <f>INDIRECT("'all | ALG^({\gamma}) (low cost instances)'!AG"&amp;ROW('all | ALG^({gamma}) (low cost i'!$AG$11)+(ROW()-6) * 6)</f>
        <v>0</v>
      </c>
      <c r="AM33" s="21">
        <f>INDIRECT("'all | ALG^({\gamma}) (low cost instances)'!AH"&amp;ROW('all | ALG^({gamma}) (low cost i'!$AH$11)+(ROW()-6) * 6)</f>
        <v>1995.352633</v>
      </c>
      <c r="AN33" s="32">
        <f>AJ33/'summary | O-IRP (low cost insta'!$G32</f>
        <v>1.27267213</v>
      </c>
      <c r="AP33" s="21">
        <v>4993.6725</v>
      </c>
      <c r="AQ33" s="21">
        <v>4993.6725</v>
      </c>
      <c r="AR33" s="21">
        <v>0.0</v>
      </c>
      <c r="AS33" s="21">
        <v>2399.31819278002</v>
      </c>
      <c r="AT33" s="32">
        <f>AP33/'summary | O-IRP (low cost insta'!$G32</f>
        <v>1.269340845</v>
      </c>
      <c r="AV33" s="21">
        <v>5770.78400000002</v>
      </c>
      <c r="AW33" s="21">
        <v>5770.78400000002</v>
      </c>
      <c r="AX33" s="21">
        <v>0.0</v>
      </c>
      <c r="AY33" s="21">
        <v>787.950753211975</v>
      </c>
      <c r="AZ33" s="32">
        <f>AV33/'summary | O-IRP (low cost insta'!$G32</f>
        <v>1.466874698</v>
      </c>
      <c r="BB33" s="32"/>
      <c r="BC33" s="32"/>
      <c r="BD33" s="21">
        <v>0.0</v>
      </c>
      <c r="BE33" s="21">
        <v>0.0</v>
      </c>
      <c r="BF33" s="32"/>
      <c r="BG33" s="32"/>
      <c r="BH33" s="32"/>
      <c r="BI33" s="21">
        <v>0.0</v>
      </c>
      <c r="BJ33" s="21">
        <v>0.0</v>
      </c>
      <c r="BK33" s="21">
        <v>0.0</v>
      </c>
    </row>
    <row r="34">
      <c r="D34" s="24">
        <v>45.0</v>
      </c>
      <c r="F34" s="21">
        <v>5921.812</v>
      </c>
      <c r="G34" s="21">
        <v>5921.812</v>
      </c>
      <c r="H34" s="21">
        <v>0.0</v>
      </c>
      <c r="I34" s="21">
        <v>386.695342636108</v>
      </c>
      <c r="J34" s="32">
        <f>F34/'summary | O-IRP (low cost insta'!G33</f>
        <v>1.470896564</v>
      </c>
      <c r="L34" s="27">
        <v>5166.402000000004</v>
      </c>
      <c r="M34" s="27">
        <v>5166.402000000004</v>
      </c>
      <c r="N34" s="27">
        <v>0.0</v>
      </c>
      <c r="O34" s="27">
        <v>1768.0030902862557</v>
      </c>
      <c r="P34" s="32">
        <f>L34/'summary | O-IRP (low cost insta'!$G33</f>
        <v>1.283263121</v>
      </c>
      <c r="AJ34" s="21">
        <f>INDIRECT("'all | ALG^({\gamma}) (low cost instances)'!AE"&amp;ROW('all | ALG^({gamma}) (low cost i'!$AE$11)+(ROW()-6) * 6)</f>
        <v>5250.944</v>
      </c>
      <c r="AK34" s="21">
        <f>INDIRECT("'all | ALG^({\gamma}) (low cost instances)'!AF"&amp;ROW('all | ALG^({gamma}) (low cost i'!$AF$11)+(ROW()-6) * 6)</f>
        <v>5250.944</v>
      </c>
      <c r="AL34" s="21">
        <f>INDIRECT("'all | ALG^({\gamma}) (low cost instances)'!AG"&amp;ROW('all | ALG^({gamma}) (low cost i'!$AG$11)+(ROW()-6) * 6)</f>
        <v>0</v>
      </c>
      <c r="AM34" s="21">
        <f>INDIRECT("'all | ALG^({\gamma}) (low cost instances)'!AH"&amp;ROW('all | ALG^({gamma}) (low cost i'!$AH$11)+(ROW()-6) * 6)</f>
        <v>2973.224288</v>
      </c>
      <c r="AN34" s="32">
        <f>AJ34/'summary | O-IRP (low cost insta'!$G33</f>
        <v>1.30426219</v>
      </c>
      <c r="AP34" s="21">
        <v>5212.15210526316</v>
      </c>
      <c r="AQ34" s="21">
        <v>5212.15210526316</v>
      </c>
      <c r="AR34" s="21">
        <v>0.0</v>
      </c>
      <c r="AS34" s="21">
        <v>2964.96020889282</v>
      </c>
      <c r="AT34" s="32">
        <f>AP34/'summary | O-IRP (low cost insta'!$G33</f>
        <v>1.294626817</v>
      </c>
      <c r="AV34" s="21">
        <v>5936.63</v>
      </c>
      <c r="AW34" s="21">
        <v>5936.63</v>
      </c>
      <c r="AX34" s="21">
        <v>0.0</v>
      </c>
      <c r="AY34" s="21">
        <v>461.766057920456</v>
      </c>
      <c r="AZ34" s="32">
        <f>AV34/'summary | O-IRP (low cost insta'!$G33</f>
        <v>1.474577151</v>
      </c>
      <c r="BB34" s="32"/>
      <c r="BC34" s="32"/>
      <c r="BD34" s="21">
        <v>0.0</v>
      </c>
      <c r="BE34" s="21">
        <v>0.0</v>
      </c>
      <c r="BF34" s="32"/>
      <c r="BG34" s="32"/>
      <c r="BH34" s="32"/>
      <c r="BI34" s="21">
        <v>0.0</v>
      </c>
      <c r="BJ34" s="21">
        <v>0.0</v>
      </c>
      <c r="BK34" s="21">
        <v>0.0</v>
      </c>
    </row>
    <row r="35">
      <c r="D35" s="24">
        <v>50.0</v>
      </c>
      <c r="F35" s="27">
        <v>6643.098</v>
      </c>
      <c r="G35" s="27">
        <v>6558.697999999999</v>
      </c>
      <c r="H35" s="27">
        <v>1.279150588406154</v>
      </c>
      <c r="I35" s="27">
        <v>3092.646652793886</v>
      </c>
      <c r="J35" s="32">
        <f>F35/'summary | O-IRP (low cost insta'!G34</f>
        <v>1.517327123</v>
      </c>
      <c r="L35" s="27">
        <v>6217.969999999999</v>
      </c>
      <c r="M35" s="27">
        <v>5706.852349350818</v>
      </c>
      <c r="N35" s="27">
        <v>8.616548450873545</v>
      </c>
      <c r="O35" s="27">
        <v>5167.65689520836</v>
      </c>
      <c r="P35" s="32">
        <f>L35/'summary | O-IRP (low cost insta'!$G34</f>
        <v>1.420225102</v>
      </c>
      <c r="AJ35" s="21">
        <f>INDIRECT("'all | ALG^({\gamma}) (low cost instances)'!AE"&amp;ROW('all | ALG^({gamma}) (low cost i'!$AE$11)+(ROW()-6) * 6)</f>
        <v>5954.412</v>
      </c>
      <c r="AK35" s="21">
        <f>INDIRECT("'all | ALG^({\gamma}) (low cost instances)'!AF"&amp;ROW('all | ALG^({gamma}) (low cost i'!$AF$11)+(ROW()-6) * 6)</f>
        <v>5930.012</v>
      </c>
      <c r="AL35" s="21">
        <f>INDIRECT("'all | ALG^({\gamma}) (low cost instances)'!AG"&amp;ROW('all | ALG^({gamma}) (low cost i'!$AG$11)+(ROW()-6) * 6)</f>
        <v>0.3969289479</v>
      </c>
      <c r="AM35" s="21">
        <f>INDIRECT("'all | ALG^({\gamma}) (low cost instances)'!AH"&amp;ROW('all | ALG^({gamma}) (low cost i'!$AH$11)+(ROW()-6) * 6)</f>
        <v>4699.105301</v>
      </c>
      <c r="AN35" s="32">
        <f>AJ35/'summary | O-IRP (low cost insta'!$G34</f>
        <v>1.360026727</v>
      </c>
      <c r="AP35" s="21">
        <v>6011.90705843137</v>
      </c>
      <c r="AQ35" s="21">
        <v>5985.08352902941</v>
      </c>
      <c r="AR35" s="21">
        <v>0.429419309216798</v>
      </c>
      <c r="AS35" s="21">
        <v>5629.34836842032</v>
      </c>
      <c r="AT35" s="32">
        <f>AP35/'summary | O-IRP (low cost insta'!$G34</f>
        <v>1.373158975</v>
      </c>
      <c r="AV35" s="27">
        <v>6655.096</v>
      </c>
      <c r="AW35" s="27">
        <v>6586.895999999999</v>
      </c>
      <c r="AX35" s="27">
        <v>1.010324991372784</v>
      </c>
      <c r="AY35" s="27">
        <v>3225.289805555345</v>
      </c>
      <c r="AZ35" s="32">
        <f>AV35/'summary | O-IRP (low cost insta'!$G34</f>
        <v>1.520067545</v>
      </c>
      <c r="BB35" s="32"/>
      <c r="BC35" s="32"/>
      <c r="BD35" s="21">
        <v>0.009149943657608</v>
      </c>
      <c r="BE35" s="21">
        <v>0.086688886474282</v>
      </c>
      <c r="BF35" s="32"/>
      <c r="BG35" s="32"/>
      <c r="BH35" s="32"/>
      <c r="BI35" s="21">
        <v>0.002691280612648</v>
      </c>
      <c r="BJ35" s="21">
        <v>0.004294193092168</v>
      </c>
      <c r="BK35" s="21">
        <v>0.007494451922727</v>
      </c>
    </row>
    <row r="36">
      <c r="D36" s="25" t="s">
        <v>21</v>
      </c>
      <c r="F36" s="26">
        <f t="shared" ref="F36:J36" si="13">AVERAGE(F26:F35)</f>
        <v>4789.7554</v>
      </c>
      <c r="G36" s="26">
        <f t="shared" si="13"/>
        <v>4781.3154</v>
      </c>
      <c r="H36" s="26">
        <f t="shared" si="13"/>
        <v>0.1279150588</v>
      </c>
      <c r="I36" s="26">
        <f t="shared" si="13"/>
        <v>444.5329338</v>
      </c>
      <c r="J36" s="26">
        <f t="shared" si="13"/>
        <v>1.362130271</v>
      </c>
      <c r="L36" s="26">
        <f t="shared" ref="L36:P36" si="14">AVERAGE(L26:L35)</f>
        <v>4210.674</v>
      </c>
      <c r="M36" s="26">
        <f t="shared" si="14"/>
        <v>4148.259094</v>
      </c>
      <c r="N36" s="26">
        <f t="shared" si="14"/>
        <v>1.128354515</v>
      </c>
      <c r="O36" s="26">
        <f t="shared" si="14"/>
        <v>1362.620976</v>
      </c>
      <c r="P36" s="26">
        <f t="shared" si="14"/>
        <v>1.196334375</v>
      </c>
      <c r="AJ36" s="26">
        <f t="shared" ref="AJ36:AN36" si="15">AVERAGE(AJ26:AJ35)</f>
        <v>4301.4076</v>
      </c>
      <c r="AK36" s="26">
        <f t="shared" si="15"/>
        <v>4298.9676</v>
      </c>
      <c r="AL36" s="26">
        <f t="shared" si="15"/>
        <v>0.03969289479</v>
      </c>
      <c r="AM36" s="26">
        <f t="shared" si="15"/>
        <v>1509.314539</v>
      </c>
      <c r="AN36" s="26">
        <f t="shared" si="15"/>
        <v>1.220952275</v>
      </c>
      <c r="AP36" s="26">
        <f t="shared" ref="AP36:AT36" si="16">AVERAGE(AP26:AP35)</f>
        <v>4248.880316</v>
      </c>
      <c r="AQ36" s="26">
        <f t="shared" si="16"/>
        <v>4246.197963</v>
      </c>
      <c r="AR36" s="26">
        <f t="shared" si="16"/>
        <v>0.04294193092</v>
      </c>
      <c r="AS36" s="26">
        <f t="shared" si="16"/>
        <v>1492.99088</v>
      </c>
      <c r="AT36" s="26">
        <f t="shared" si="16"/>
        <v>1.204610508</v>
      </c>
      <c r="AV36" s="26">
        <f t="shared" ref="AV36:AZ36" si="17">AVERAGE(AV26:AV35)</f>
        <v>4794.266</v>
      </c>
      <c r="AW36" s="26">
        <f t="shared" si="17"/>
        <v>4787.446</v>
      </c>
      <c r="AX36" s="26">
        <f t="shared" si="17"/>
        <v>0.1010324991</v>
      </c>
      <c r="AY36" s="26">
        <f t="shared" si="17"/>
        <v>559.5207581</v>
      </c>
      <c r="AZ36" s="26">
        <f t="shared" si="17"/>
        <v>1.361978141</v>
      </c>
      <c r="BB36" s="27"/>
      <c r="BC36" s="27"/>
      <c r="BD36" s="26">
        <f>AVERAGE(BD26:BD35)</f>
        <v>0.0009149943658</v>
      </c>
      <c r="BE36" s="26">
        <f>100*DF36</f>
        <v>0</v>
      </c>
      <c r="BF36" s="27"/>
      <c r="BG36" s="27"/>
      <c r="BH36" s="27"/>
      <c r="BI36" s="26">
        <f t="shared" ref="BI36:BK36" si="18">AVERAGE(BI26:BI35)</f>
        <v>0.0002691280613</v>
      </c>
      <c r="BJ36" s="26">
        <f t="shared" si="18"/>
        <v>0.0004294193092</v>
      </c>
      <c r="BK36" s="26">
        <f t="shared" si="18"/>
        <v>0.0007494451923</v>
      </c>
    </row>
    <row r="37">
      <c r="C37" s="5">
        <v>4.0</v>
      </c>
      <c r="D37" s="20">
        <v>5.0</v>
      </c>
      <c r="F37" s="21">
        <v>2628.87</v>
      </c>
      <c r="G37" s="21">
        <v>2628.87</v>
      </c>
      <c r="H37" s="21">
        <v>0.0</v>
      </c>
      <c r="I37" s="21">
        <v>0.024206221103668</v>
      </c>
      <c r="J37" s="32">
        <f>F37/'summary | O-IRP (low cost insta'!G36</f>
        <v>1.174250613</v>
      </c>
      <c r="L37" s="21">
        <v>2496.262</v>
      </c>
      <c r="M37" s="21">
        <v>2496.262</v>
      </c>
      <c r="N37" s="21">
        <v>0.0</v>
      </c>
      <c r="O37" s="21">
        <v>0.448524332046509</v>
      </c>
      <c r="P37" s="32">
        <f>L37/'summary | O-IRP (low cost insta'!$G36</f>
        <v>1.11501793</v>
      </c>
      <c r="AJ37" s="21">
        <f>INDIRECT("'all | ALG^({\gamma}) (low cost instances)'!AE"&amp;ROW('all | ALG^({gamma}) (low cost i'!$AE$12)+(ROW()-7) * 6)</f>
        <v>2408.954</v>
      </c>
      <c r="AK37" s="21">
        <f>INDIRECT("'all | ALG^({\gamma}) (low cost instances)'!AF"&amp;ROW('all | ALG^({gamma}) (low cost i'!$AF$12)+(ROW()-7) * 6)</f>
        <v>2408.954</v>
      </c>
      <c r="AL37" s="21">
        <f>INDIRECT("'all | ALG^({\gamma}) (low cost instances)'!AG"&amp;ROW('all | ALG^({gamma}) (low cost i'!$AG$12)+(ROW()-7) * 6)</f>
        <v>0</v>
      </c>
      <c r="AM37" s="21">
        <f>INDIRECT("'all | ALG^({\gamma}) (low cost instances)'!AH"&amp;ROW('all | ALG^({gamma}) (low cost i'!$AH$12)+(ROW()-7) * 6)</f>
        <v>0.575015974</v>
      </c>
      <c r="AN37" s="32">
        <f>AJ37/'summary | O-IRP (low cost insta'!$G36</f>
        <v>1.076019625</v>
      </c>
      <c r="AP37" s="21">
        <v>2360.4055</v>
      </c>
      <c r="AQ37" s="21">
        <v>2360.4055</v>
      </c>
      <c r="AR37" s="21">
        <v>0.0</v>
      </c>
      <c r="AS37" s="21">
        <v>0.615569269657135</v>
      </c>
      <c r="AT37" s="32">
        <f>AP37/'summary | O-IRP (low cost insta'!$G36</f>
        <v>1.054334222</v>
      </c>
      <c r="AV37" s="21">
        <v>2547.714</v>
      </c>
      <c r="AW37" s="21">
        <v>2547.714</v>
      </c>
      <c r="AX37" s="21">
        <v>0.0</v>
      </c>
      <c r="AY37" s="21">
        <v>9.10936284065247</v>
      </c>
      <c r="AZ37" s="32">
        <f>AV37/'summary | O-IRP (low cost insta'!$G36</f>
        <v>1.138000254</v>
      </c>
      <c r="BB37" s="32"/>
      <c r="BC37" s="32"/>
      <c r="BD37" s="21">
        <v>0.0</v>
      </c>
      <c r="BE37" s="21">
        <v>0.0</v>
      </c>
      <c r="BF37" s="32"/>
      <c r="BG37" s="32"/>
      <c r="BH37" s="32"/>
      <c r="BI37" s="21">
        <v>0.0</v>
      </c>
      <c r="BJ37" s="21">
        <v>0.0</v>
      </c>
      <c r="BK37" s="21">
        <v>0.0</v>
      </c>
    </row>
    <row r="38">
      <c r="D38" s="22">
        <v>10.0</v>
      </c>
      <c r="F38" s="21">
        <v>3986.592</v>
      </c>
      <c r="G38" s="21">
        <v>3986.592</v>
      </c>
      <c r="H38" s="21">
        <v>0.0</v>
      </c>
      <c r="I38" s="21">
        <v>1.28989462852478</v>
      </c>
      <c r="J38" s="32">
        <f>F38/'summary | O-IRP (low cost insta'!G37</f>
        <v>1.192684122</v>
      </c>
      <c r="L38" s="21">
        <v>3548.754</v>
      </c>
      <c r="M38" s="21">
        <v>3548.754</v>
      </c>
      <c r="N38" s="21">
        <v>0.0</v>
      </c>
      <c r="O38" s="21">
        <v>4.57928891181946</v>
      </c>
      <c r="P38" s="32">
        <f>L38/'summary | O-IRP (low cost insta'!$G37</f>
        <v>1.061694437</v>
      </c>
      <c r="AJ38" s="21">
        <f>INDIRECT("'all | ALG^({\gamma}) (low cost instances)'!AE"&amp;ROW('all | ALG^({gamma}) (low cost i'!$AE$12)+(ROW()-7) * 6)</f>
        <v>3414.81</v>
      </c>
      <c r="AK38" s="21">
        <f>INDIRECT("'all | ALG^({\gamma}) (low cost instances)'!AF"&amp;ROW('all | ALG^({gamma}) (low cost i'!$AF$12)+(ROW()-7) * 6)</f>
        <v>3414.81</v>
      </c>
      <c r="AL38" s="21">
        <f>INDIRECT("'all | ALG^({\gamma}) (low cost instances)'!AG"&amp;ROW('all | ALG^({gamma}) (low cost i'!$AG$12)+(ROW()-7) * 6)</f>
        <v>0</v>
      </c>
      <c r="AM38" s="21">
        <f>INDIRECT("'all | ALG^({\gamma}) (low cost instances)'!AH"&amp;ROW('all | ALG^({gamma}) (low cost i'!$AH$12)+(ROW()-7) * 6)</f>
        <v>3.366399193</v>
      </c>
      <c r="AN38" s="32">
        <f>AJ38/'summary | O-IRP (low cost insta'!$G37</f>
        <v>1.021621893</v>
      </c>
      <c r="AP38" s="21">
        <v>3533.509</v>
      </c>
      <c r="AQ38" s="21">
        <v>3533.509</v>
      </c>
      <c r="AR38" s="21">
        <v>0.0</v>
      </c>
      <c r="AS38" s="21">
        <v>3.84432337284088</v>
      </c>
      <c r="AT38" s="32">
        <f>AP38/'summary | O-IRP (low cost insta'!$G37</f>
        <v>1.057133531</v>
      </c>
      <c r="AV38" s="21">
        <v>3975.392</v>
      </c>
      <c r="AW38" s="21">
        <v>3975.392</v>
      </c>
      <c r="AX38" s="21">
        <v>0.0</v>
      </c>
      <c r="AY38" s="21">
        <v>1.03653612136841</v>
      </c>
      <c r="AZ38" s="32">
        <f>AV38/'summary | O-IRP (low cost insta'!$G37</f>
        <v>1.189333375</v>
      </c>
      <c r="BB38" s="32"/>
      <c r="BC38" s="32"/>
      <c r="BD38" s="21">
        <v>0.0</v>
      </c>
      <c r="BE38" s="21">
        <v>0.0</v>
      </c>
      <c r="BF38" s="32"/>
      <c r="BG38" s="32"/>
      <c r="BH38" s="32"/>
      <c r="BI38" s="21">
        <v>0.0</v>
      </c>
      <c r="BJ38" s="21">
        <v>0.0</v>
      </c>
      <c r="BK38" s="21">
        <v>0.0</v>
      </c>
    </row>
    <row r="39">
      <c r="D39" s="22">
        <v>15.0</v>
      </c>
      <c r="F39" s="21">
        <v>4215.442</v>
      </c>
      <c r="G39" s="21">
        <v>4215.442</v>
      </c>
      <c r="H39" s="21">
        <v>0.0</v>
      </c>
      <c r="I39" s="21">
        <v>2.18123569488525</v>
      </c>
      <c r="J39" s="32">
        <f>F39/'summary | O-IRP (low cost insta'!G38</f>
        <v>1.258900073</v>
      </c>
      <c r="L39" s="21">
        <v>3707.69799097319</v>
      </c>
      <c r="M39" s="21">
        <v>3707.69799097319</v>
      </c>
      <c r="N39" s="21">
        <v>0.0</v>
      </c>
      <c r="O39" s="21">
        <v>11.533327960968</v>
      </c>
      <c r="P39" s="32">
        <f>L39/'summary | O-IRP (low cost insta'!$G38</f>
        <v>1.107267345</v>
      </c>
      <c r="AJ39" s="21">
        <f>INDIRECT("'all | ALG^({\gamma}) (low cost instances)'!AE"&amp;ROW('all | ALG^({gamma}) (low cost i'!$AE$12)+(ROW()-7) * 6)</f>
        <v>3706.526</v>
      </c>
      <c r="AK39" s="21">
        <f>INDIRECT("'all | ALG^({\gamma}) (low cost instances)'!AF"&amp;ROW('all | ALG^({gamma}) (low cost i'!$AF$12)+(ROW()-7) * 6)</f>
        <v>3706.526</v>
      </c>
      <c r="AL39" s="21">
        <f>INDIRECT("'all | ALG^({\gamma}) (low cost instances)'!AG"&amp;ROW('all | ALG^({gamma}) (low cost i'!$AG$12)+(ROW()-7) * 6)</f>
        <v>0</v>
      </c>
      <c r="AM39" s="21">
        <f>INDIRECT("'all | ALG^({\gamma}) (low cost instances)'!AH"&amp;ROW('all | ALG^({gamma}) (low cost i'!$AH$12)+(ROW()-7) * 6)</f>
        <v>10.46516819</v>
      </c>
      <c r="AN39" s="32">
        <f>AJ39/'summary | O-IRP (low cost insta'!$G38</f>
        <v>1.106917341</v>
      </c>
      <c r="AP39" s="21">
        <v>3772.32849895052</v>
      </c>
      <c r="AQ39" s="21">
        <v>3772.32849895052</v>
      </c>
      <c r="AR39" s="21">
        <v>0.0</v>
      </c>
      <c r="AS39" s="21">
        <v>9.62404592037201</v>
      </c>
      <c r="AT39" s="32">
        <f>AP39/'summary | O-IRP (low cost insta'!$G38</f>
        <v>1.126568607</v>
      </c>
      <c r="AV39" s="21">
        <v>4144.584</v>
      </c>
      <c r="AW39" s="21">
        <v>4144.584</v>
      </c>
      <c r="AX39" s="21">
        <v>0.0</v>
      </c>
      <c r="AY39" s="21">
        <v>3.18187561035156</v>
      </c>
      <c r="AZ39" s="32">
        <f>AV39/'summary | O-IRP (low cost insta'!$G38</f>
        <v>1.237739032</v>
      </c>
      <c r="BB39" s="32"/>
      <c r="BC39" s="32"/>
      <c r="BD39" s="21">
        <v>0.0</v>
      </c>
      <c r="BE39" s="21">
        <v>0.0</v>
      </c>
      <c r="BF39" s="32"/>
      <c r="BG39" s="32"/>
      <c r="BH39" s="32"/>
      <c r="BI39" s="21">
        <v>0.0</v>
      </c>
      <c r="BJ39" s="21">
        <v>0.0</v>
      </c>
      <c r="BK39" s="21">
        <v>0.0</v>
      </c>
    </row>
    <row r="40">
      <c r="D40" s="22">
        <v>20.0</v>
      </c>
      <c r="F40" s="21">
        <v>5070.792</v>
      </c>
      <c r="G40" s="21">
        <v>5070.792</v>
      </c>
      <c r="H40" s="21">
        <v>0.0</v>
      </c>
      <c r="I40" s="21">
        <v>25.4384205341339</v>
      </c>
      <c r="J40" s="32">
        <f>F40/'summary | O-IRP (low cost insta'!G39</f>
        <v>1.295070495</v>
      </c>
      <c r="L40" s="21">
        <v>4556.666</v>
      </c>
      <c r="M40" s="21">
        <v>4556.666</v>
      </c>
      <c r="N40" s="21">
        <v>0.0</v>
      </c>
      <c r="O40" s="21">
        <v>197.454176330566</v>
      </c>
      <c r="P40" s="32">
        <f>L40/'summary | O-IRP (low cost insta'!$G39</f>
        <v>1.163763706</v>
      </c>
      <c r="AJ40" s="21">
        <f>INDIRECT("'all | ALG^({\gamma}) (low cost instances)'!AE"&amp;ROW('all | ALG^({gamma}) (low cost i'!$AE$12)+(ROW()-7) * 6)</f>
        <v>4547.708</v>
      </c>
      <c r="AK40" s="21">
        <f>INDIRECT("'all | ALG^({\gamma}) (low cost instances)'!AF"&amp;ROW('all | ALG^({gamma}) (low cost i'!$AF$12)+(ROW()-7) * 6)</f>
        <v>4547.708</v>
      </c>
      <c r="AL40" s="21">
        <f>INDIRECT("'all | ALG^({\gamma}) (low cost instances)'!AG"&amp;ROW('all | ALG^({gamma}) (low cost i'!$AG$12)+(ROW()-7) * 6)</f>
        <v>0</v>
      </c>
      <c r="AM40" s="21">
        <f>INDIRECT("'all | ALG^({\gamma}) (low cost instances)'!AH"&amp;ROW('all | ALG^({gamma}) (low cost i'!$AH$12)+(ROW()-7) * 6)</f>
        <v>67.59193602</v>
      </c>
      <c r="AN40" s="32">
        <f>AJ40/'summary | O-IRP (low cost insta'!$G39</f>
        <v>1.16147585</v>
      </c>
      <c r="AP40" s="21">
        <v>4636.79299955</v>
      </c>
      <c r="AQ40" s="21">
        <v>4636.79299955</v>
      </c>
      <c r="AR40" s="21">
        <v>0.0</v>
      </c>
      <c r="AS40" s="21">
        <v>122.128979516029</v>
      </c>
      <c r="AT40" s="32">
        <f>AP40/'summary | O-IRP (low cost insta'!$G39</f>
        <v>1.184227987</v>
      </c>
      <c r="AV40" s="21">
        <v>5102.18800000002</v>
      </c>
      <c r="AW40" s="21">
        <v>5102.18800000002</v>
      </c>
      <c r="AX40" s="21">
        <v>0.0</v>
      </c>
      <c r="AY40" s="21">
        <v>37.7344463348389</v>
      </c>
      <c r="AZ40" s="32">
        <f>AV40/'summary | O-IRP (low cost insta'!$G39</f>
        <v>1.303088973</v>
      </c>
      <c r="BB40" s="32"/>
      <c r="BC40" s="32"/>
      <c r="BD40" s="21">
        <v>0.0</v>
      </c>
      <c r="BE40" s="21">
        <v>0.0</v>
      </c>
      <c r="BF40" s="32"/>
      <c r="BG40" s="32"/>
      <c r="BH40" s="32"/>
      <c r="BI40" s="21">
        <v>0.0</v>
      </c>
      <c r="BJ40" s="21">
        <v>0.0</v>
      </c>
      <c r="BK40" s="21">
        <v>0.0</v>
      </c>
    </row>
    <row r="41">
      <c r="D41" s="22">
        <v>25.0</v>
      </c>
      <c r="F41" s="21">
        <v>5482.972</v>
      </c>
      <c r="G41" s="21">
        <v>5482.972</v>
      </c>
      <c r="H41" s="21">
        <v>0.0</v>
      </c>
      <c r="I41" s="21">
        <v>317.660427618027</v>
      </c>
      <c r="J41" s="32">
        <f>F41/'summary | O-IRP (low cost insta'!G40</f>
        <v>1.330647899</v>
      </c>
      <c r="L41" s="21">
        <v>4794.31798072484</v>
      </c>
      <c r="M41" s="21">
        <v>4794.31798072484</v>
      </c>
      <c r="N41" s="21">
        <v>0.0</v>
      </c>
      <c r="O41" s="21">
        <v>1115.60119862556</v>
      </c>
      <c r="P41" s="32">
        <f>L41/'summary | O-IRP (low cost insta'!$G40</f>
        <v>1.163520285</v>
      </c>
      <c r="AJ41" s="21">
        <f>INDIRECT("'all | ALG^({\gamma}) (low cost instances)'!AE"&amp;ROW('all | ALG^({gamma}) (low cost i'!$AE$12)+(ROW()-7) * 6)</f>
        <v>5008.576</v>
      </c>
      <c r="AK41" s="21">
        <f>INDIRECT("'all | ALG^({\gamma}) (low cost instances)'!AF"&amp;ROW('all | ALG^({gamma}) (low cost i'!$AF$12)+(ROW()-7) * 6)</f>
        <v>5008.576</v>
      </c>
      <c r="AL41" s="21">
        <f>INDIRECT("'all | ALG^({\gamma}) (low cost instances)'!AG"&amp;ROW('all | ALG^({gamma}) (low cost i'!$AG$12)+(ROW()-7) * 6)</f>
        <v>0</v>
      </c>
      <c r="AM41" s="21">
        <f>INDIRECT("'all | ALG^({\gamma}) (low cost instances)'!AH"&amp;ROW('all | ALG^({gamma}) (low cost i'!$AH$12)+(ROW()-7) * 6)</f>
        <v>1429.995095</v>
      </c>
      <c r="AN41" s="32">
        <f>AJ41/'summary | O-IRP (low cost insta'!$G40</f>
        <v>1.215517995</v>
      </c>
      <c r="AP41" s="21">
        <v>5022.086</v>
      </c>
      <c r="AQ41" s="21">
        <v>5022.086</v>
      </c>
      <c r="AR41" s="21">
        <v>0.0</v>
      </c>
      <c r="AS41" s="21">
        <v>854.262137758732</v>
      </c>
      <c r="AT41" s="32">
        <f>AP41/'summary | O-IRP (low cost insta'!$G40</f>
        <v>1.218796701</v>
      </c>
      <c r="AV41" s="21">
        <v>5487.976</v>
      </c>
      <c r="AW41" s="21">
        <v>5487.976</v>
      </c>
      <c r="AX41" s="21">
        <v>0.0</v>
      </c>
      <c r="AY41" s="21">
        <v>491.873253107071</v>
      </c>
      <c r="AZ41" s="32">
        <f>AV41/'summary | O-IRP (low cost insta'!$G40</f>
        <v>1.331862306</v>
      </c>
      <c r="BB41" s="32"/>
      <c r="BC41" s="32"/>
      <c r="BD41" s="21">
        <v>0.0</v>
      </c>
      <c r="BE41" s="21">
        <v>0.0</v>
      </c>
      <c r="BF41" s="32"/>
      <c r="BG41" s="32"/>
      <c r="BH41" s="32"/>
      <c r="BI41" s="21">
        <v>0.0</v>
      </c>
      <c r="BJ41" s="21">
        <v>0.0</v>
      </c>
      <c r="BK41" s="21">
        <v>0.0</v>
      </c>
    </row>
    <row r="42">
      <c r="D42" s="22">
        <v>30.0</v>
      </c>
      <c r="F42" s="21">
        <v>5336.124</v>
      </c>
      <c r="G42" s="21">
        <v>5336.124</v>
      </c>
      <c r="H42" s="21">
        <v>0.0</v>
      </c>
      <c r="I42" s="21">
        <v>557.739686346054</v>
      </c>
      <c r="J42" s="32">
        <f>F42/'summary | O-IRP (low cost insta'!G41</f>
        <v>1.320864127</v>
      </c>
      <c r="L42" s="21">
        <v>5011.92798746239</v>
      </c>
      <c r="M42" s="21">
        <v>4927.86895433708</v>
      </c>
      <c r="N42" s="21">
        <v>1.7760226877052</v>
      </c>
      <c r="O42" s="21">
        <v>2940.68251523972</v>
      </c>
      <c r="P42" s="32">
        <f>L42/'summary | O-IRP (low cost insta'!$G41</f>
        <v>1.240615077</v>
      </c>
      <c r="AJ42" s="21">
        <f>INDIRECT("'all | ALG^({\gamma}) (low cost instances)'!AE"&amp;ROW('all | ALG^({gamma}) (low cost i'!$AE$12)+(ROW()-7) * 6)</f>
        <v>4968.364</v>
      </c>
      <c r="AK42" s="21">
        <f>INDIRECT("'all | ALG^({\gamma}) (low cost instances)'!AF"&amp;ROW('all | ALG^({gamma}) (low cost i'!$AF$12)+(ROW()-7) * 6)</f>
        <v>4968.364</v>
      </c>
      <c r="AL42" s="21">
        <f>INDIRECT("'all | ALG^({\gamma}) (low cost instances)'!AG"&amp;ROW('all | ALG^({gamma}) (low cost i'!$AG$12)+(ROW()-7) * 6)</f>
        <v>0</v>
      </c>
      <c r="AM42" s="21">
        <f>INDIRECT("'all | ALG^({\gamma}) (low cost instances)'!AH"&amp;ROW('all | ALG^({gamma}) (low cost i'!$AH$12)+(ROW()-7) * 6)</f>
        <v>2493.159292</v>
      </c>
      <c r="AN42" s="32">
        <f>AJ42/'summary | O-IRP (low cost insta'!$G41</f>
        <v>1.229831574</v>
      </c>
      <c r="AP42" s="21">
        <v>4832.57</v>
      </c>
      <c r="AQ42" s="21">
        <v>4832.57</v>
      </c>
      <c r="AR42" s="21">
        <v>0.0</v>
      </c>
      <c r="AS42" s="21">
        <v>1740.56871427298</v>
      </c>
      <c r="AT42" s="32">
        <f>AP42/'summary | O-IRP (low cost insta'!$G41</f>
        <v>1.196218145</v>
      </c>
      <c r="AV42" s="21">
        <v>5321.728</v>
      </c>
      <c r="AW42" s="21">
        <v>5321.728</v>
      </c>
      <c r="AX42" s="21">
        <v>0.0</v>
      </c>
      <c r="AY42" s="21">
        <v>501.401802778244</v>
      </c>
      <c r="AZ42" s="32">
        <f>AV42/'summary | O-IRP (low cost insta'!$G41</f>
        <v>1.317300649</v>
      </c>
      <c r="BB42" s="32"/>
      <c r="BC42" s="32"/>
      <c r="BD42" s="21">
        <v>0.0</v>
      </c>
      <c r="BE42" s="21">
        <v>0.017760226877052</v>
      </c>
      <c r="BF42" s="32"/>
      <c r="BG42" s="32"/>
      <c r="BH42" s="32"/>
      <c r="BI42" s="21">
        <v>0.0</v>
      </c>
      <c r="BJ42" s="21">
        <v>0.0</v>
      </c>
      <c r="BK42" s="21">
        <v>0.0</v>
      </c>
    </row>
    <row r="43">
      <c r="D43" s="24">
        <v>35.0</v>
      </c>
      <c r="F43" s="21">
        <v>5925.2</v>
      </c>
      <c r="G43" s="21">
        <v>5900.0</v>
      </c>
      <c r="H43" s="21">
        <v>0.387987177947553</v>
      </c>
      <c r="I43" s="21">
        <v>2231.87205862999</v>
      </c>
      <c r="J43" s="32">
        <f>F43/'summary | O-IRP (low cost insta'!G42</f>
        <v>1.414812078</v>
      </c>
      <c r="L43" s="21">
        <v>5161.184</v>
      </c>
      <c r="M43" s="21">
        <v>4988.46901265536</v>
      </c>
      <c r="N43" s="21">
        <v>3.06886091081246</v>
      </c>
      <c r="O43" s="21">
        <v>5025.31721134186</v>
      </c>
      <c r="P43" s="32">
        <f>L43/'summary | O-IRP (low cost insta'!$G42</f>
        <v>1.232381263</v>
      </c>
      <c r="AJ43" s="21">
        <f>INDIRECT("'all | ALG^({\gamma}) (low cost instances)'!AE"&amp;ROW('all | ALG^({gamma}) (low cost i'!$AE$12)+(ROW()-7) * 6)</f>
        <v>5367.194</v>
      </c>
      <c r="AK43" s="21">
        <f>INDIRECT("'all | ALG^({\gamma}) (low cost instances)'!AF"&amp;ROW('all | ALG^({gamma}) (low cost i'!$AF$12)+(ROW()-7) * 6)</f>
        <v>5367.194</v>
      </c>
      <c r="AL43" s="21">
        <f>INDIRECT("'all | ALG^({\gamma}) (low cost instances)'!AG"&amp;ROW('all | ALG^({gamma}) (low cost i'!$AG$12)+(ROW()-7) * 6)</f>
        <v>0</v>
      </c>
      <c r="AM43" s="21">
        <f>INDIRECT("'all | ALG^({\gamma}) (low cost instances)'!AH"&amp;ROW('all | ALG^({gamma}) (low cost i'!$AH$12)+(ROW()-7) * 6)</f>
        <v>4460.709825</v>
      </c>
      <c r="AN43" s="32">
        <f>AJ43/'summary | O-IRP (low cost insta'!$G42</f>
        <v>1.281572082</v>
      </c>
      <c r="AP43" s="21">
        <v>5288.00052631579</v>
      </c>
      <c r="AQ43" s="21">
        <v>5288.00052631579</v>
      </c>
      <c r="AR43" s="21">
        <v>0.0</v>
      </c>
      <c r="AS43" s="21">
        <v>3553.6861713309</v>
      </c>
      <c r="AT43" s="32">
        <f>AP43/'summary | O-IRP (low cost insta'!$G42</f>
        <v>1.26266236</v>
      </c>
      <c r="AV43" s="21">
        <v>5884.546</v>
      </c>
      <c r="AW43" s="21">
        <v>5856.94672305286</v>
      </c>
      <c r="AX43" s="21">
        <v>0.424927205401424</v>
      </c>
      <c r="AY43" s="21">
        <v>1818.02625665665</v>
      </c>
      <c r="AZ43" s="32">
        <f>AV43/'summary | O-IRP (low cost insta'!$G42</f>
        <v>1.405104765</v>
      </c>
      <c r="BB43" s="32"/>
      <c r="BC43" s="32"/>
      <c r="BD43" s="21">
        <v>0.003879871779476</v>
      </c>
      <c r="BE43" s="21">
        <v>0.030688609108125</v>
      </c>
      <c r="BF43" s="32"/>
      <c r="BG43" s="32"/>
      <c r="BH43" s="32"/>
      <c r="BI43" s="21">
        <v>0.0</v>
      </c>
      <c r="BJ43" s="21">
        <v>0.0</v>
      </c>
      <c r="BK43" s="21">
        <v>0.004249272054014</v>
      </c>
    </row>
    <row r="44">
      <c r="D44" s="24">
        <v>40.0</v>
      </c>
      <c r="F44" s="21">
        <v>6122.374</v>
      </c>
      <c r="G44" s="21">
        <v>6032.574</v>
      </c>
      <c r="H44" s="21">
        <v>1.4279444596391</v>
      </c>
      <c r="I44" s="21">
        <v>2204.33790807724</v>
      </c>
      <c r="J44" s="32">
        <f>F44/'summary | O-IRP (low cost insta'!G43</f>
        <v>1.478880681</v>
      </c>
      <c r="L44" s="27">
        <v>5579.2480000000005</v>
      </c>
      <c r="M44" s="27">
        <v>5324.618576583727</v>
      </c>
      <c r="N44" s="27">
        <v>4.236449225316252</v>
      </c>
      <c r="O44" s="27">
        <v>4532.770618391036</v>
      </c>
      <c r="P44" s="32">
        <f>L44/'summary | O-IRP (low cost insta'!$G43</f>
        <v>1.347686711</v>
      </c>
      <c r="AJ44" s="21">
        <f>INDIRECT("'all | ALG^({\gamma}) (low cost instances)'!AE"&amp;ROW('all | ALG^({gamma}) (low cost i'!$AE$12)+(ROW()-7) * 6)</f>
        <v>5349.836</v>
      </c>
      <c r="AK44" s="21">
        <f>INDIRECT("'all | ALG^({\gamma}) (low cost instances)'!AF"&amp;ROW('all | ALG^({gamma}) (low cost i'!$AF$12)+(ROW()-7) * 6)</f>
        <v>5349.836</v>
      </c>
      <c r="AL44" s="21">
        <f>INDIRECT("'all | ALG^({\gamma}) (low cost instances)'!AG"&amp;ROW('all | ALG^({gamma}) (low cost i'!$AG$12)+(ROW()-7) * 6)</f>
        <v>0</v>
      </c>
      <c r="AM44" s="21">
        <f>INDIRECT("'all | ALG^({\gamma}) (low cost instances)'!AH"&amp;ROW('all | ALG^({gamma}) (low cost i'!$AH$12)+(ROW()-7) * 6)</f>
        <v>3754.268219</v>
      </c>
      <c r="AN44" s="32">
        <f>AJ44/'summary | O-IRP (low cost insta'!$G43</f>
        <v>1.292271447</v>
      </c>
      <c r="AP44" s="21">
        <v>5420.34749993119</v>
      </c>
      <c r="AQ44" s="21">
        <v>5420.34749993119</v>
      </c>
      <c r="AR44" s="21">
        <v>0.0</v>
      </c>
      <c r="AS44" s="21">
        <v>3688.8949867487</v>
      </c>
      <c r="AT44" s="32">
        <f>AP44/'summary | O-IRP (low cost insta'!$G43</f>
        <v>1.309303744</v>
      </c>
      <c r="AV44" s="21">
        <v>6126.98400000003</v>
      </c>
      <c r="AW44" s="21">
        <v>6038.38400000003</v>
      </c>
      <c r="AX44" s="21">
        <v>1.40283987991944</v>
      </c>
      <c r="AY44" s="21">
        <v>2301.38425545692</v>
      </c>
      <c r="AZ44" s="32">
        <f>AV44/'summary | O-IRP (low cost insta'!$G43</f>
        <v>1.479994242</v>
      </c>
      <c r="BB44" s="32"/>
      <c r="BC44" s="32"/>
      <c r="BD44" s="21">
        <v>0.014279444596391</v>
      </c>
      <c r="BE44" s="21">
        <v>0.022923162819545</v>
      </c>
      <c r="BF44" s="32"/>
      <c r="BG44" s="32"/>
      <c r="BH44" s="32"/>
      <c r="BI44" s="21">
        <v>0.0</v>
      </c>
      <c r="BJ44" s="21">
        <v>0.0</v>
      </c>
      <c r="BK44" s="21">
        <v>0.014028398799194</v>
      </c>
    </row>
    <row r="45">
      <c r="D45" s="24">
        <v>45.0</v>
      </c>
      <c r="F45" s="21">
        <v>6340.412</v>
      </c>
      <c r="G45" s="21">
        <v>6211.412</v>
      </c>
      <c r="H45" s="21">
        <v>1.92058485083497</v>
      </c>
      <c r="I45" s="21">
        <v>3384.7433722496</v>
      </c>
      <c r="J45" s="32">
        <f>F45/'summary | O-IRP (low cost insta'!G44</f>
        <v>1.547983947</v>
      </c>
      <c r="L45" s="21">
        <v>5870.83599676694</v>
      </c>
      <c r="M45" s="21">
        <v>5558.53448530557</v>
      </c>
      <c r="N45" s="21">
        <v>4.63671580560437</v>
      </c>
      <c r="O45" s="21">
        <v>4620.08625183106</v>
      </c>
      <c r="P45" s="32">
        <f>L45/'summary | O-IRP (low cost insta'!$G44</f>
        <v>1.433339013</v>
      </c>
      <c r="AJ45" s="21">
        <f>INDIRECT("'all | ALG^({\gamma}) (low cost instances)'!AE"&amp;ROW('all | ALG^({gamma}) (low cost i'!$AE$12)+(ROW()-7) * 6)</f>
        <v>5649.33</v>
      </c>
      <c r="AK45" s="21">
        <f>INDIRECT("'all | ALG^({\gamma}) (low cost instances)'!AF"&amp;ROW('all | ALG^({gamma}) (low cost i'!$AF$12)+(ROW()-7) * 6)</f>
        <v>5649.33</v>
      </c>
      <c r="AL45" s="21">
        <f>INDIRECT("'all | ALG^({\gamma}) (low cost instances)'!AG"&amp;ROW('all | ALG^({gamma}) (low cost i'!$AG$12)+(ROW()-7) * 6)</f>
        <v>0</v>
      </c>
      <c r="AM45" s="21">
        <f>INDIRECT("'all | ALG^({\gamma}) (low cost instances)'!AH"&amp;ROW('all | ALG^({gamma}) (low cost i'!$AH$12)+(ROW()-7) * 6)</f>
        <v>3865.661653</v>
      </c>
      <c r="AN45" s="32">
        <f>AJ45/'summary | O-IRP (low cost insta'!$G44</f>
        <v>1.37925929</v>
      </c>
      <c r="AP45" s="21">
        <v>5612.30105263158</v>
      </c>
      <c r="AQ45" s="21">
        <v>5612.30105263158</v>
      </c>
      <c r="AR45" s="21">
        <v>0.0</v>
      </c>
      <c r="AS45" s="21">
        <v>3709.54787150182</v>
      </c>
      <c r="AT45" s="32">
        <f>AP45/'summary | O-IRP (low cost insta'!$G44</f>
        <v>1.370218834</v>
      </c>
      <c r="AV45" s="27">
        <v>6374.630000000002</v>
      </c>
      <c r="AW45" s="27">
        <v>6291.230000000001</v>
      </c>
      <c r="AX45" s="27">
        <v>1.2411554882437799</v>
      </c>
      <c r="AY45" s="27">
        <v>4374.057490396501</v>
      </c>
      <c r="AZ45" s="32">
        <f>AV45/'summary | O-IRP (low cost insta'!$G44</f>
        <v>1.556338123</v>
      </c>
      <c r="BB45" s="32"/>
      <c r="BC45" s="32"/>
      <c r="BD45" s="21">
        <v>0.01920584850835</v>
      </c>
      <c r="BE45" s="21">
        <v>0.046367158056044</v>
      </c>
      <c r="BF45" s="32"/>
      <c r="BG45" s="32"/>
      <c r="BH45" s="32"/>
      <c r="BI45" s="21">
        <v>0.0</v>
      </c>
      <c r="BJ45" s="21">
        <v>0.0</v>
      </c>
      <c r="BK45" s="21">
        <v>0.006679543621438</v>
      </c>
    </row>
    <row r="46">
      <c r="D46" s="24">
        <v>50.0</v>
      </c>
      <c r="F46" s="21">
        <v>7360.298</v>
      </c>
      <c r="G46" s="21">
        <v>6912.298</v>
      </c>
      <c r="H46" s="21">
        <v>6.00850551792345</v>
      </c>
      <c r="I46" s="21">
        <v>7208.65803637505</v>
      </c>
      <c r="J46" s="32">
        <f>F46/'summary | O-IRP (low cost insta'!G45</f>
        <v>1.606204389</v>
      </c>
      <c r="L46" s="21">
        <v>7063.77599999698</v>
      </c>
      <c r="M46" s="21">
        <v>5769.91684807873</v>
      </c>
      <c r="N46" s="21">
        <v>17.6151453721503</v>
      </c>
      <c r="O46" s="21">
        <v>7220.95100164414</v>
      </c>
      <c r="P46" s="32">
        <f>L46/'summary | O-IRP (low cost insta'!$G45</f>
        <v>1.54149574</v>
      </c>
      <c r="AJ46" s="21">
        <f>INDIRECT("'all | ALG^({\gamma}) (low cost instances)'!AE"&amp;ROW('all | ALG^({gamma}) (low cost i'!$AE$12)+(ROW()-7) * 6)</f>
        <v>7056.256</v>
      </c>
      <c r="AK46" s="21">
        <f>INDIRECT("'all | ALG^({\gamma}) (low cost instances)'!AF"&amp;ROW('all | ALG^({gamma}) (low cost i'!$AF$12)+(ROW()-7) * 6)</f>
        <v>7005.056</v>
      </c>
      <c r="AL46" s="21">
        <f>INDIRECT("'all | ALG^({\gamma}) (low cost instances)'!AG"&amp;ROW('all | ALG^({gamma}) (low cost i'!$AG$12)+(ROW()-7) * 6)</f>
        <v>0.7116696569</v>
      </c>
      <c r="AM46" s="21">
        <f>INDIRECT("'all | ALG^({\gamma}) (low cost instances)'!AH"&amp;ROW('all | ALG^({gamma}) (low cost i'!$AH$12)+(ROW()-7) * 6)</f>
        <v>6314.182064</v>
      </c>
      <c r="AN46" s="32">
        <f>AJ46/'summary | O-IRP (low cost insta'!$G45</f>
        <v>1.539854685</v>
      </c>
      <c r="AP46" s="21">
        <v>6749.87499747834</v>
      </c>
      <c r="AQ46" s="21">
        <v>6720.93749747834</v>
      </c>
      <c r="AR46" s="21">
        <v>0.425868304652932</v>
      </c>
      <c r="AS46" s="21">
        <v>6326.79651300609</v>
      </c>
      <c r="AT46" s="32">
        <f>AP46/'summary | O-IRP (low cost insta'!$G45</f>
        <v>1.472994551</v>
      </c>
      <c r="AV46" s="27">
        <v>7423.095995638818</v>
      </c>
      <c r="AW46" s="27">
        <v>6900.895999999999</v>
      </c>
      <c r="AX46" s="27">
        <v>6.862900425362775</v>
      </c>
      <c r="AY46" s="27">
        <v>7201.1657349395755</v>
      </c>
      <c r="AZ46" s="32">
        <f>AV46/'summary | O-IRP (low cost insta'!$G45</f>
        <v>1.61990851</v>
      </c>
      <c r="BB46" s="32"/>
      <c r="BC46" s="32"/>
      <c r="BD46" s="21">
        <v>0.060085055179235</v>
      </c>
      <c r="BE46" s="21">
        <v>0.176151453721503</v>
      </c>
      <c r="BF46" s="32"/>
      <c r="BG46" s="32"/>
      <c r="BH46" s="32"/>
      <c r="BI46" s="21">
        <v>0.00877513902564</v>
      </c>
      <c r="BJ46" s="21">
        <v>0.004258683046529</v>
      </c>
      <c r="BK46" s="21">
        <v>0.076416581237038</v>
      </c>
    </row>
    <row r="47">
      <c r="D47" s="25" t="s">
        <v>21</v>
      </c>
      <c r="F47" s="26">
        <f t="shared" ref="F47:J47" si="19">AVERAGE(F37:F46)</f>
        <v>5246.9076</v>
      </c>
      <c r="G47" s="26">
        <f t="shared" si="19"/>
        <v>5177.7076</v>
      </c>
      <c r="H47" s="26">
        <f t="shared" si="19"/>
        <v>0.9745022006</v>
      </c>
      <c r="I47" s="26">
        <f t="shared" si="19"/>
        <v>1593.394525</v>
      </c>
      <c r="J47" s="26">
        <f t="shared" si="19"/>
        <v>1.362029842</v>
      </c>
      <c r="L47" s="26">
        <f t="shared" ref="L47:P47" si="20">AVERAGE(L37:L46)</f>
        <v>4779.066996</v>
      </c>
      <c r="M47" s="26">
        <f t="shared" si="20"/>
        <v>4567.310585</v>
      </c>
      <c r="N47" s="26">
        <f t="shared" si="20"/>
        <v>3.1333194</v>
      </c>
      <c r="O47" s="26">
        <f t="shared" si="20"/>
        <v>2566.942411</v>
      </c>
      <c r="P47" s="26">
        <f t="shared" si="20"/>
        <v>1.240678151</v>
      </c>
      <c r="AJ47" s="26">
        <f t="shared" ref="AJ47:AN47" si="21">AVERAGE(AJ37:AJ46)</f>
        <v>4747.7554</v>
      </c>
      <c r="AK47" s="26">
        <f t="shared" si="21"/>
        <v>4742.6354</v>
      </c>
      <c r="AL47" s="26">
        <f t="shared" si="21"/>
        <v>0.07116696569</v>
      </c>
      <c r="AM47" s="26">
        <f t="shared" si="21"/>
        <v>2239.997467</v>
      </c>
      <c r="AN47" s="26">
        <f t="shared" si="21"/>
        <v>1.230434178</v>
      </c>
      <c r="AP47" s="26">
        <f t="shared" ref="AP47:AT47" si="22">AVERAGE(AP37:AP46)</f>
        <v>4722.821607</v>
      </c>
      <c r="AQ47" s="26">
        <f t="shared" si="22"/>
        <v>4719.927857</v>
      </c>
      <c r="AR47" s="26">
        <f t="shared" si="22"/>
        <v>0.04258683047</v>
      </c>
      <c r="AS47" s="26">
        <f t="shared" si="22"/>
        <v>2000.996931</v>
      </c>
      <c r="AT47" s="26">
        <f t="shared" si="22"/>
        <v>1.225245868</v>
      </c>
      <c r="AV47" s="26">
        <f t="shared" ref="AV47:AZ47" si="23">AVERAGE(AV37:AV46)</f>
        <v>5238.8838</v>
      </c>
      <c r="AW47" s="26">
        <f t="shared" si="23"/>
        <v>5166.703872</v>
      </c>
      <c r="AX47" s="26">
        <f t="shared" si="23"/>
        <v>0.9931822999</v>
      </c>
      <c r="AY47" s="26">
        <f t="shared" si="23"/>
        <v>1673.897101</v>
      </c>
      <c r="AZ47" s="26">
        <f t="shared" si="23"/>
        <v>1.357867023</v>
      </c>
      <c r="BB47" s="27"/>
      <c r="BC47" s="27"/>
      <c r="BD47" s="26">
        <f>AVERAGE(BD37:BD46)</f>
        <v>0.009745022006</v>
      </c>
      <c r="BE47" s="26">
        <f>100*DF47</f>
        <v>0</v>
      </c>
      <c r="BF47" s="27"/>
      <c r="BG47" s="27"/>
      <c r="BH47" s="27"/>
      <c r="BI47" s="26">
        <f t="shared" ref="BI47:BK47" si="24">AVERAGE(BI37:BI46)</f>
        <v>0.0008775139026</v>
      </c>
      <c r="BJ47" s="26">
        <f t="shared" si="24"/>
        <v>0.0004258683047</v>
      </c>
      <c r="BK47" s="26">
        <f t="shared" si="24"/>
        <v>0.01013737957</v>
      </c>
    </row>
    <row r="48">
      <c r="C48" s="5">
        <v>5.0</v>
      </c>
      <c r="D48" s="20">
        <v>5.0</v>
      </c>
      <c r="F48" s="21">
        <v>3945.02</v>
      </c>
      <c r="G48" s="21">
        <v>3945.02</v>
      </c>
      <c r="H48" s="21">
        <v>0.0</v>
      </c>
      <c r="I48" s="21">
        <v>14.0431389808655</v>
      </c>
      <c r="J48" s="32">
        <f>F48/'summary | O-IRP (low cost insta'!G47</f>
        <v>1.530058418</v>
      </c>
      <c r="L48" s="21">
        <v>2875.23</v>
      </c>
      <c r="M48" s="21">
        <v>2875.23</v>
      </c>
      <c r="N48" s="21">
        <v>0.0</v>
      </c>
      <c r="O48" s="21">
        <v>0.338849782943726</v>
      </c>
      <c r="P48" s="32">
        <f>L48/'summary | O-IRP (low cost insta'!$G47</f>
        <v>1.115145136</v>
      </c>
      <c r="AJ48" s="21">
        <f>INDIRECT("'all | ALG^({\gamma}) (low cost instances)'!AE"&amp;ROW('all | ALG^({gamma}) (low cost i'!$AE$13)+(ROW()-8) * 6)</f>
        <v>2603.678</v>
      </c>
      <c r="AK48" s="21">
        <f>INDIRECT("'all | ALG^({\gamma}) (low cost instances)'!AF"&amp;ROW('all | ALG^({gamma}) (low cost i'!$AF$13)+(ROW()-8) * 6)</f>
        <v>2603.678</v>
      </c>
      <c r="AL48" s="21">
        <f>INDIRECT("'all | ALG^({\gamma}) (low cost instances)'!AG"&amp;ROW('all | ALG^({gamma}) (low cost i'!$AG$13)+(ROW()-8) * 6)</f>
        <v>0</v>
      </c>
      <c r="AM48" s="21">
        <f>INDIRECT("'all | ALG^({\gamma}) (low cost instances)'!AH"&amp;ROW('all | ALG^({gamma}) (low cost i'!$AH$13)+(ROW()-8) * 6)</f>
        <v>0.4978582859</v>
      </c>
      <c r="AN48" s="32">
        <f>AJ48/'summary | O-IRP (low cost insta'!$G47</f>
        <v>1.009824904</v>
      </c>
      <c r="AP48" s="21">
        <v>2780.76</v>
      </c>
      <c r="AQ48" s="21">
        <v>2780.76</v>
      </c>
      <c r="AR48" s="21">
        <v>0.0</v>
      </c>
      <c r="AS48" s="21">
        <v>0.951651811599731</v>
      </c>
      <c r="AT48" s="32">
        <f>AP48/'summary | O-IRP (low cost insta'!$G47</f>
        <v>1.078505368</v>
      </c>
      <c r="AV48" s="21">
        <v>2818.73666666667</v>
      </c>
      <c r="AW48" s="21">
        <v>2818.73666666667</v>
      </c>
      <c r="AX48" s="21">
        <v>0.0</v>
      </c>
      <c r="AY48" s="21">
        <v>0.693466504414876</v>
      </c>
      <c r="AZ48" s="32">
        <f>AV48/'summary | O-IRP (low cost insta'!$G47</f>
        <v>1.093234449</v>
      </c>
      <c r="BB48" s="32"/>
      <c r="BC48" s="32"/>
      <c r="BD48" s="21">
        <v>0.0</v>
      </c>
      <c r="BE48" s="21">
        <v>0.0</v>
      </c>
      <c r="BF48" s="32"/>
      <c r="BG48" s="32"/>
      <c r="BH48" s="32"/>
      <c r="BI48" s="21">
        <v>0.0</v>
      </c>
      <c r="BJ48" s="21">
        <v>0.0</v>
      </c>
      <c r="BK48" s="21">
        <v>0.0</v>
      </c>
    </row>
    <row r="49">
      <c r="D49" s="22">
        <v>10.0</v>
      </c>
      <c r="F49" s="21">
        <v>4499.592</v>
      </c>
      <c r="G49" s="21">
        <v>4499.592</v>
      </c>
      <c r="H49" s="21">
        <v>0.0</v>
      </c>
      <c r="I49" s="21">
        <v>1.04681568145752</v>
      </c>
      <c r="J49" s="32">
        <f>F49/'summary | O-IRP (low cost insta'!G48</f>
        <v>1.208507376</v>
      </c>
      <c r="L49" s="21">
        <v>4019.548</v>
      </c>
      <c r="M49" s="21">
        <v>4019.548</v>
      </c>
      <c r="N49" s="21">
        <v>0.0</v>
      </c>
      <c r="O49" s="21">
        <v>7.94875659942627</v>
      </c>
      <c r="P49" s="32">
        <f>L49/'summary | O-IRP (low cost insta'!$G48</f>
        <v>1.079576416</v>
      </c>
      <c r="AJ49" s="21">
        <f>INDIRECT("'all | ALG^({\gamma}) (low cost instances)'!AE"&amp;ROW('all | ALG^({gamma}) (low cost i'!$AE$13)+(ROW()-8) * 6)</f>
        <v>3960.214</v>
      </c>
      <c r="AK49" s="21">
        <f>INDIRECT("'all | ALG^({\gamma}) (low cost instances)'!AF"&amp;ROW('all | ALG^({gamma}) (low cost i'!$AF$13)+(ROW()-8) * 6)</f>
        <v>3960.214</v>
      </c>
      <c r="AL49" s="21">
        <f>INDIRECT("'all | ALG^({\gamma}) (low cost instances)'!AG"&amp;ROW('all | ALG^({gamma}) (low cost i'!$AG$13)+(ROW()-8) * 6)</f>
        <v>0</v>
      </c>
      <c r="AM49" s="21">
        <f>INDIRECT("'all | ALG^({\gamma}) (low cost instances)'!AH"&amp;ROW('all | ALG^({gamma}) (low cost i'!$AH$13)+(ROW()-8) * 6)</f>
        <v>314.8369395</v>
      </c>
      <c r="AN49" s="32">
        <f>AJ49/'summary | O-IRP (low cost insta'!$G48</f>
        <v>1.063640399</v>
      </c>
      <c r="AP49" s="21">
        <v>3898.4205</v>
      </c>
      <c r="AQ49" s="21">
        <v>3898.4205</v>
      </c>
      <c r="AR49" s="21">
        <v>0.0</v>
      </c>
      <c r="AS49" s="21">
        <v>5.77035311460495</v>
      </c>
      <c r="AT49" s="32">
        <f>AP49/'summary | O-IRP (low cost insta'!$G48</f>
        <v>1.047043805</v>
      </c>
      <c r="AV49" s="21">
        <v>4470.192</v>
      </c>
      <c r="AW49" s="21">
        <v>4470.192</v>
      </c>
      <c r="AX49" s="21">
        <v>0.0</v>
      </c>
      <c r="AY49" s="21">
        <v>1.02725424766541</v>
      </c>
      <c r="AZ49" s="32">
        <f>AV49/'summary | O-IRP (low cost insta'!$G48</f>
        <v>1.200611079</v>
      </c>
      <c r="BB49" s="32"/>
      <c r="BC49" s="32"/>
      <c r="BD49" s="21">
        <v>0.0</v>
      </c>
      <c r="BE49" s="21">
        <v>0.0</v>
      </c>
      <c r="BF49" s="32"/>
      <c r="BG49" s="32"/>
      <c r="BH49" s="32"/>
      <c r="BI49" s="21">
        <v>0.0</v>
      </c>
      <c r="BJ49" s="21">
        <v>0.0</v>
      </c>
      <c r="BK49" s="21">
        <v>0.0</v>
      </c>
    </row>
    <row r="50">
      <c r="D50" s="22">
        <v>15.0</v>
      </c>
      <c r="F50" s="21">
        <v>4621.442</v>
      </c>
      <c r="G50" s="21">
        <v>4621.442</v>
      </c>
      <c r="H50" s="21">
        <v>0.0</v>
      </c>
      <c r="I50" s="21">
        <v>2.70349149703979</v>
      </c>
      <c r="J50" s="32">
        <f>F50/'summary | O-IRP (low cost insta'!G49</f>
        <v>1.217216394</v>
      </c>
      <c r="L50" s="21">
        <v>4091.104</v>
      </c>
      <c r="M50" s="21">
        <v>4091.104</v>
      </c>
      <c r="N50" s="21">
        <v>0.0</v>
      </c>
      <c r="O50" s="21">
        <v>22.7251036643982</v>
      </c>
      <c r="P50" s="32">
        <f>L50/'summary | O-IRP (low cost insta'!$G49</f>
        <v>1.077533562</v>
      </c>
      <c r="AJ50" s="21">
        <f>INDIRECT("'all | ALG^({\gamma}) (low cost instances)'!AE"&amp;ROW('all | ALG^({gamma}) (low cost i'!$AE$13)+(ROW()-8) * 6)</f>
        <v>4142.338</v>
      </c>
      <c r="AK50" s="21">
        <f>INDIRECT("'all | ALG^({\gamma}) (low cost instances)'!AF"&amp;ROW('all | ALG^({gamma}) (low cost i'!$AF$13)+(ROW()-8) * 6)</f>
        <v>4142.338</v>
      </c>
      <c r="AL50" s="21">
        <f>INDIRECT("'all | ALG^({\gamma}) (low cost instances)'!AG"&amp;ROW('all | ALG^({gamma}) (low cost i'!$AG$13)+(ROW()-8) * 6)</f>
        <v>0</v>
      </c>
      <c r="AM50" s="21">
        <f>INDIRECT("'all | ALG^({\gamma}) (low cost instances)'!AH"&amp;ROW('all | ALG^({gamma}) (low cost i'!$AH$13)+(ROW()-8) * 6)</f>
        <v>18.0828794</v>
      </c>
      <c r="AN50" s="32">
        <f>AJ50/'summary | O-IRP (low cost insta'!$G49</f>
        <v>1.091027806</v>
      </c>
      <c r="AP50" s="21">
        <v>4125.56249846667</v>
      </c>
      <c r="AQ50" s="21">
        <v>4125.56249846667</v>
      </c>
      <c r="AR50" s="21">
        <v>0.0</v>
      </c>
      <c r="AS50" s="21">
        <v>21.7118482708931</v>
      </c>
      <c r="AT50" s="32">
        <f>AP50/'summary | O-IRP (low cost insta'!$G49</f>
        <v>1.086609398</v>
      </c>
      <c r="AV50" s="21">
        <v>4578.984</v>
      </c>
      <c r="AW50" s="21">
        <v>4578.984</v>
      </c>
      <c r="AX50" s="21">
        <v>0.0</v>
      </c>
      <c r="AY50" s="21">
        <v>3.80290470123291</v>
      </c>
      <c r="AZ50" s="32">
        <f>AV50/'summary | O-IRP (low cost insta'!$G49</f>
        <v>1.206033613</v>
      </c>
      <c r="BB50" s="32"/>
      <c r="BC50" s="32"/>
      <c r="BD50" s="21">
        <v>0.0</v>
      </c>
      <c r="BE50" s="21">
        <v>0.0</v>
      </c>
      <c r="BF50" s="32"/>
      <c r="BG50" s="32"/>
      <c r="BH50" s="32"/>
      <c r="BI50" s="21">
        <v>0.0</v>
      </c>
      <c r="BJ50" s="21">
        <v>0.0</v>
      </c>
      <c r="BK50" s="21">
        <v>0.0</v>
      </c>
    </row>
    <row r="51">
      <c r="D51" s="22">
        <v>20.0</v>
      </c>
      <c r="F51" s="21">
        <v>5595.592</v>
      </c>
      <c r="G51" s="21">
        <v>5595.592</v>
      </c>
      <c r="H51" s="21">
        <v>0.0</v>
      </c>
      <c r="I51" s="21">
        <v>118.195557355881</v>
      </c>
      <c r="J51" s="32">
        <f>F51/'summary | O-IRP (low cost insta'!G50</f>
        <v>1.325675907</v>
      </c>
      <c r="L51" s="21">
        <v>5005.69799931254</v>
      </c>
      <c r="M51" s="21">
        <v>5005.69799931254</v>
      </c>
      <c r="N51" s="21">
        <v>0.0</v>
      </c>
      <c r="O51" s="21">
        <v>441.203637695313</v>
      </c>
      <c r="P51" s="32">
        <f>L51/'summary | O-IRP (low cost insta'!$G50</f>
        <v>1.185921567</v>
      </c>
      <c r="AJ51" s="21">
        <f>INDIRECT("'all | ALG^({\gamma}) (low cost instances)'!AE"&amp;ROW('all | ALG^({gamma}) (low cost i'!$AE$13)+(ROW()-8) * 6)</f>
        <v>4874.39</v>
      </c>
      <c r="AK51" s="21">
        <f>INDIRECT("'all | ALG^({\gamma}) (low cost instances)'!AF"&amp;ROW('all | ALG^({gamma}) (low cost i'!$AF$13)+(ROW()-8) * 6)</f>
        <v>4874.39</v>
      </c>
      <c r="AL51" s="21">
        <f>INDIRECT("'all | ALG^({\gamma}) (low cost instances)'!AG"&amp;ROW('all | ALG^({gamma}) (low cost i'!$AG$13)+(ROW()-8) * 6)</f>
        <v>0</v>
      </c>
      <c r="AM51" s="21">
        <f>INDIRECT("'all | ALG^({\gamma}) (low cost instances)'!AH"&amp;ROW('all | ALG^({gamma}) (low cost i'!$AH$13)+(ROW()-8) * 6)</f>
        <v>492.2832934</v>
      </c>
      <c r="AN51" s="32">
        <f>AJ51/'summary | O-IRP (low cost insta'!$G50</f>
        <v>1.154812821</v>
      </c>
      <c r="AP51" s="21">
        <v>5034.1735</v>
      </c>
      <c r="AQ51" s="21">
        <v>5034.1735</v>
      </c>
      <c r="AR51" s="21">
        <v>0.0</v>
      </c>
      <c r="AS51" s="21">
        <v>339.768109822273</v>
      </c>
      <c r="AT51" s="32">
        <f>AP51/'summary | O-IRP (low cost insta'!$G50</f>
        <v>1.192667821</v>
      </c>
      <c r="AV51" s="21">
        <v>5530.388</v>
      </c>
      <c r="AW51" s="21">
        <v>5530.388</v>
      </c>
      <c r="AX51" s="21">
        <v>0.0</v>
      </c>
      <c r="AY51" s="21">
        <v>55.6231120109558</v>
      </c>
      <c r="AZ51" s="32">
        <f>AV51/'summary | O-IRP (low cost insta'!$G50</f>
        <v>1.310228145</v>
      </c>
      <c r="BB51" s="32"/>
      <c r="BC51" s="32"/>
      <c r="BD51" s="21">
        <v>0.0</v>
      </c>
      <c r="BE51" s="21">
        <v>0.0</v>
      </c>
      <c r="BF51" s="32"/>
      <c r="BG51" s="32"/>
      <c r="BH51" s="32"/>
      <c r="BI51" s="21">
        <v>0.0</v>
      </c>
      <c r="BJ51" s="21">
        <v>0.0</v>
      </c>
      <c r="BK51" s="21">
        <v>0.0</v>
      </c>
    </row>
    <row r="52">
      <c r="D52" s="22">
        <v>25.0</v>
      </c>
      <c r="F52" s="21">
        <v>5931.372</v>
      </c>
      <c r="G52" s="21">
        <v>5931.372</v>
      </c>
      <c r="H52" s="21">
        <v>0.0</v>
      </c>
      <c r="I52" s="21">
        <v>459.795362854004</v>
      </c>
      <c r="J52" s="32">
        <f>F52/'summary | O-IRP (low cost insta'!G51</f>
        <v>1.350610303</v>
      </c>
      <c r="L52" s="21">
        <v>5241.8158579878</v>
      </c>
      <c r="M52" s="21">
        <v>5176.67080459509</v>
      </c>
      <c r="N52" s="21">
        <v>1.20223515885563</v>
      </c>
      <c r="O52" s="21">
        <v>3623.90454468727</v>
      </c>
      <c r="P52" s="32">
        <f>L52/'summary | O-IRP (low cost insta'!$G51</f>
        <v>1.193594079</v>
      </c>
      <c r="AJ52" s="21">
        <f>INDIRECT("'all | ALG^({\gamma}) (low cost instances)'!AE"&amp;ROW('all | ALG^({gamma}) (low cost i'!$AE$13)+(ROW()-8) * 6)</f>
        <v>5503.634</v>
      </c>
      <c r="AK52" s="21">
        <f>INDIRECT("'all | ALG^({\gamma}) (low cost instances)'!AF"&amp;ROW('all | ALG^({gamma}) (low cost i'!$AF$13)+(ROW()-8) * 6)</f>
        <v>5503.634</v>
      </c>
      <c r="AL52" s="21">
        <f>INDIRECT("'all | ALG^({\gamma}) (low cost instances)'!AG"&amp;ROW('all | ALG^({gamma}) (low cost i'!$AG$13)+(ROW()-8) * 6)</f>
        <v>0</v>
      </c>
      <c r="AM52" s="21">
        <f>INDIRECT("'all | ALG^({\gamma}) (low cost instances)'!AH"&amp;ROW('all | ALG^({gamma}) (low cost i'!$AH$13)+(ROW()-8) * 6)</f>
        <v>1743.72856</v>
      </c>
      <c r="AN52" s="32">
        <f>AJ52/'summary | O-IRP (low cost insta'!$G51</f>
        <v>1.253211699</v>
      </c>
      <c r="AP52" s="21">
        <v>5381.8665</v>
      </c>
      <c r="AQ52" s="21">
        <v>5381.8665</v>
      </c>
      <c r="AR52" s="21">
        <v>0.0</v>
      </c>
      <c r="AS52" s="21">
        <v>2239.22777882814</v>
      </c>
      <c r="AT52" s="32">
        <f>AP52/'summary | O-IRP (low cost insta'!$G51</f>
        <v>1.225484482</v>
      </c>
      <c r="AV52" s="21">
        <v>5936.576</v>
      </c>
      <c r="AW52" s="21">
        <v>5936.576</v>
      </c>
      <c r="AX52" s="21">
        <v>0.0</v>
      </c>
      <c r="AY52" s="21">
        <v>1033.029789114</v>
      </c>
      <c r="AZ52" s="32">
        <f>AV52/'summary | O-IRP (low cost insta'!$G51</f>
        <v>1.351795286</v>
      </c>
      <c r="BB52" s="32"/>
      <c r="BC52" s="32"/>
      <c r="BD52" s="21">
        <v>0.0</v>
      </c>
      <c r="BE52" s="21">
        <v>0.012022351588556</v>
      </c>
      <c r="BF52" s="32"/>
      <c r="BG52" s="32"/>
      <c r="BH52" s="32"/>
      <c r="BI52" s="21">
        <v>0.0</v>
      </c>
      <c r="BJ52" s="21">
        <v>0.0</v>
      </c>
      <c r="BK52" s="21">
        <v>0.0</v>
      </c>
    </row>
    <row r="53">
      <c r="D53" s="22">
        <v>30.0</v>
      </c>
      <c r="F53" s="21">
        <v>5761.324</v>
      </c>
      <c r="G53" s="21">
        <v>5761.324</v>
      </c>
      <c r="H53" s="21">
        <v>0.0</v>
      </c>
      <c r="I53" s="21">
        <v>1331.81429743767</v>
      </c>
      <c r="J53" s="32">
        <f>F53/'summary | O-IRP (low cost insta'!G52</f>
        <v>1.377999329</v>
      </c>
      <c r="L53" s="21">
        <v>5418.12799360345</v>
      </c>
      <c r="M53" s="21">
        <v>5299.94380276309</v>
      </c>
      <c r="N53" s="21">
        <v>2.10529182282698</v>
      </c>
      <c r="O53" s="21">
        <v>3230.82472782135</v>
      </c>
      <c r="P53" s="32">
        <f>L53/'summary | O-IRP (low cost insta'!$G52</f>
        <v>1.295913359</v>
      </c>
      <c r="AJ53" s="21">
        <f>INDIRECT("'all | ALG^({\gamma}) (low cost instances)'!AE"&amp;ROW('all | ALG^({gamma}) (low cost i'!$AE$13)+(ROW()-8) * 6)</f>
        <v>5109.308</v>
      </c>
      <c r="AK53" s="21">
        <f>INDIRECT("'all | ALG^({\gamma}) (low cost instances)'!AF"&amp;ROW('all | ALG^({gamma}) (low cost i'!$AF$13)+(ROW()-8) * 6)</f>
        <v>5109.308</v>
      </c>
      <c r="AL53" s="21">
        <f>INDIRECT("'all | ALG^({\gamma}) (low cost instances)'!AG"&amp;ROW('all | ALG^({gamma}) (low cost i'!$AG$13)+(ROW()-8) * 6)</f>
        <v>0</v>
      </c>
      <c r="AM53" s="21">
        <f>INDIRECT("'all | ALG^({\gamma}) (low cost instances)'!AH"&amp;ROW('all | ALG^({gamma}) (low cost i'!$AH$13)+(ROW()-8) * 6)</f>
        <v>2628.752862</v>
      </c>
      <c r="AN53" s="32">
        <f>AJ53/'summary | O-IRP (low cost insta'!$G52</f>
        <v>1.22204948</v>
      </c>
      <c r="AP53" s="21">
        <v>5315.58</v>
      </c>
      <c r="AQ53" s="21">
        <v>5315.58</v>
      </c>
      <c r="AR53" s="21">
        <v>0.0</v>
      </c>
      <c r="AS53" s="21">
        <v>2776.33088326454</v>
      </c>
      <c r="AT53" s="32">
        <f>AP53/'summary | O-IRP (low cost insta'!$G52</f>
        <v>1.271385826</v>
      </c>
      <c r="AV53" s="21">
        <v>5766.328</v>
      </c>
      <c r="AW53" s="21">
        <v>5766.328</v>
      </c>
      <c r="AX53" s="21">
        <v>0.0</v>
      </c>
      <c r="AY53" s="21">
        <v>1056.65750741959</v>
      </c>
      <c r="AZ53" s="32">
        <f>AV53/'summary | O-IRP (low cost insta'!$G52</f>
        <v>1.379196191</v>
      </c>
      <c r="BB53" s="32"/>
      <c r="BC53" s="32"/>
      <c r="BD53" s="21">
        <v>0.0</v>
      </c>
      <c r="BE53" s="21">
        <v>0.02105291822827</v>
      </c>
      <c r="BF53" s="32"/>
      <c r="BG53" s="32"/>
      <c r="BH53" s="32"/>
      <c r="BI53" s="21">
        <v>0.0</v>
      </c>
      <c r="BJ53" s="21">
        <v>0.0</v>
      </c>
      <c r="BK53" s="21">
        <v>0.0</v>
      </c>
    </row>
    <row r="54">
      <c r="D54" s="24">
        <v>35.0</v>
      </c>
      <c r="F54" s="21">
        <v>6378.6</v>
      </c>
      <c r="G54" s="21">
        <v>6254.8</v>
      </c>
      <c r="H54" s="21">
        <v>1.83577745735252</v>
      </c>
      <c r="I54" s="21">
        <v>4594.12599496841</v>
      </c>
      <c r="J54" s="32">
        <f>F54/'summary | O-IRP (low cost insta'!G53</f>
        <v>1.467304103</v>
      </c>
      <c r="L54" s="21">
        <v>6009.188</v>
      </c>
      <c r="M54" s="21">
        <v>5607.51775087927</v>
      </c>
      <c r="N54" s="21">
        <v>6.45658628847426</v>
      </c>
      <c r="O54" s="21">
        <v>5884.24394392967</v>
      </c>
      <c r="P54" s="32">
        <f>L54/'summary | O-IRP (low cost insta'!$G53</f>
        <v>1.382326248</v>
      </c>
      <c r="AJ54" s="21">
        <f>INDIRECT("'all | ALG^({\gamma}) (low cost instances)'!AE"&amp;ROW('all | ALG^({gamma}) (low cost i'!$AE$13)+(ROW()-8) * 6)</f>
        <v>5675.35</v>
      </c>
      <c r="AK54" s="21">
        <f>INDIRECT("'all | ALG^({\gamma}) (low cost instances)'!AF"&amp;ROW('all | ALG^({gamma}) (low cost i'!$AF$13)+(ROW()-8) * 6)</f>
        <v>5660.75</v>
      </c>
      <c r="AL54" s="21">
        <f>INDIRECT("'all | ALG^({\gamma}) (low cost instances)'!AG"&amp;ROW('all | ALG^({gamma}) (low cost i'!$AG$13)+(ROW()-8) * 6)</f>
        <v>0.2334069258</v>
      </c>
      <c r="AM54" s="21">
        <f>INDIRECT("'all | ALG^({\gamma}) (low cost instances)'!AH"&amp;ROW('all | ALG^({gamma}) (low cost i'!$AH$13)+(ROW()-8) * 6)</f>
        <v>4810.38703</v>
      </c>
      <c r="AN54" s="32">
        <f>AJ54/'summary | O-IRP (low cost insta'!$G53</f>
        <v>1.305531675</v>
      </c>
      <c r="AP54" s="21">
        <v>5786.5885</v>
      </c>
      <c r="AQ54" s="21">
        <v>5786.5885</v>
      </c>
      <c r="AR54" s="21">
        <v>0.0</v>
      </c>
      <c r="AS54" s="21">
        <v>4519.3371922493</v>
      </c>
      <c r="AT54" s="32">
        <f>AP54/'summary | O-IRP (low cost insta'!$G53</f>
        <v>1.331120473</v>
      </c>
      <c r="AV54" s="21">
        <v>6285.746</v>
      </c>
      <c r="AW54" s="21">
        <v>6205.746</v>
      </c>
      <c r="AX54" s="21">
        <v>1.16048058007527</v>
      </c>
      <c r="AY54" s="21">
        <v>4551.14178886414</v>
      </c>
      <c r="AZ54" s="32">
        <f>AV54/'summary | O-IRP (low cost insta'!$G53</f>
        <v>1.445944391</v>
      </c>
      <c r="BB54" s="32"/>
      <c r="BC54" s="32"/>
      <c r="BD54" s="21">
        <v>0.018357774573525</v>
      </c>
      <c r="BE54" s="21">
        <v>0.064565862884743</v>
      </c>
      <c r="BF54" s="32"/>
      <c r="BG54" s="32"/>
      <c r="BH54" s="32"/>
      <c r="BI54" s="21">
        <v>0.0</v>
      </c>
      <c r="BJ54" s="21">
        <v>0.0</v>
      </c>
      <c r="BK54" s="21">
        <v>0.011604805800753</v>
      </c>
    </row>
    <row r="55">
      <c r="D55" s="24">
        <v>40.0</v>
      </c>
      <c r="F55" s="21">
        <v>6479.574</v>
      </c>
      <c r="G55" s="21">
        <v>6315.174</v>
      </c>
      <c r="H55" s="21">
        <v>2.43919252256718</v>
      </c>
      <c r="I55" s="21">
        <v>3212.38625741005</v>
      </c>
      <c r="J55" s="32">
        <f>F55/'summary | O-IRP (low cost insta'!G54</f>
        <v>1.524809604</v>
      </c>
      <c r="L55" s="21">
        <v>6246.818</v>
      </c>
      <c r="M55" s="21">
        <v>5815.5762114531</v>
      </c>
      <c r="N55" s="21">
        <v>6.48457748377193</v>
      </c>
      <c r="O55" s="21">
        <v>5807.85905914307</v>
      </c>
      <c r="P55" s="32">
        <f>L55/'summary | O-IRP (low cost insta'!$G54</f>
        <v>1.47003616</v>
      </c>
      <c r="AJ55" s="21">
        <f>INDIRECT("'all | ALG^({\gamma}) (low cost instances)'!AE"&amp;ROW('all | ALG^({gamma}) (low cost i'!$AE$13)+(ROW()-8) * 6)</f>
        <v>5716.11</v>
      </c>
      <c r="AK55" s="21">
        <f>INDIRECT("'all | ALG^({\gamma}) (low cost instances)'!AF"&amp;ROW('all | ALG^({gamma}) (low cost i'!$AF$13)+(ROW()-8) * 6)</f>
        <v>5716.11</v>
      </c>
      <c r="AL55" s="21">
        <f>INDIRECT("'all | ALG^({\gamma}) (low cost instances)'!AG"&amp;ROW('all | ALG^({gamma}) (low cost i'!$AG$13)+(ROW()-8) * 6)</f>
        <v>0</v>
      </c>
      <c r="AM55" s="21">
        <f>INDIRECT("'all | ALG^({\gamma}) (low cost instances)'!AH"&amp;ROW('all | ALG^({gamma}) (low cost i'!$AH$13)+(ROW()-8) * 6)</f>
        <v>4044.507549</v>
      </c>
      <c r="AN55" s="32">
        <f>AJ55/'summary | O-IRP (low cost insta'!$G54</f>
        <v>1.345146984</v>
      </c>
      <c r="AP55" s="21">
        <v>5732.45473638814</v>
      </c>
      <c r="AQ55" s="21">
        <v>5732.45473638814</v>
      </c>
      <c r="AR55" s="21">
        <v>0.0</v>
      </c>
      <c r="AS55" s="21">
        <v>4037.25196493299</v>
      </c>
      <c r="AT55" s="32">
        <f>AP55/'summary | O-IRP (low cost insta'!$G54</f>
        <v>1.348993319</v>
      </c>
      <c r="AV55" s="21">
        <v>6519.784</v>
      </c>
      <c r="AW55" s="21">
        <v>6302.184</v>
      </c>
      <c r="AX55" s="21">
        <v>3.18014310105928</v>
      </c>
      <c r="AY55" s="21">
        <v>4405.36616840363</v>
      </c>
      <c r="AZ55" s="32">
        <f>AV55/'summary | O-IRP (low cost insta'!$G54</f>
        <v>1.534272046</v>
      </c>
      <c r="BB55" s="32"/>
      <c r="BC55" s="32"/>
      <c r="BD55" s="21">
        <v>0.024391925225672</v>
      </c>
      <c r="BE55" s="21">
        <v>0.064845774837719</v>
      </c>
      <c r="BF55" s="32"/>
      <c r="BG55" s="32"/>
      <c r="BH55" s="32"/>
      <c r="BI55" s="21">
        <v>4.40290025083E-4</v>
      </c>
      <c r="BJ55" s="21">
        <v>0.0</v>
      </c>
      <c r="BK55" s="21">
        <v>0.031801431010593</v>
      </c>
    </row>
    <row r="56">
      <c r="D56" s="24">
        <v>45.0</v>
      </c>
      <c r="F56" s="27">
        <v>6873.611999999999</v>
      </c>
      <c r="G56" s="27">
        <v>6461.612</v>
      </c>
      <c r="H56" s="27">
        <v>5.540440549524842</v>
      </c>
      <c r="I56" s="27">
        <v>4501.948776197432</v>
      </c>
      <c r="J56" s="32">
        <f>F56/'summary | O-IRP (low cost insta'!G55</f>
        <v>1.618123962</v>
      </c>
      <c r="L56" s="21">
        <v>5964.106</v>
      </c>
      <c r="M56" s="21">
        <v>5121.01688284857</v>
      </c>
      <c r="N56" s="21">
        <v>12.4360639191282</v>
      </c>
      <c r="O56" s="21">
        <v>5312.55316314697</v>
      </c>
      <c r="P56" s="32">
        <f>L56/'summary | O-IRP (low cost insta'!$G55</f>
        <v>1.404016233</v>
      </c>
      <c r="AJ56" s="21">
        <f>INDIRECT("'all | ALG^({\gamma}) (low cost instances)'!AE"&amp;ROW('all | ALG^({gamma}) (low cost i'!$AE$13)+(ROW()-8) * 6)</f>
        <v>5983.452</v>
      </c>
      <c r="AK56" s="21">
        <f>INDIRECT("'all | ALG^({\gamma}) (low cost instances)'!AF"&amp;ROW('all | ALG^({gamma}) (low cost i'!$AF$13)+(ROW()-8) * 6)</f>
        <v>5952.252</v>
      </c>
      <c r="AL56" s="21">
        <f>INDIRECT("'all | ALG^({\gamma}) (low cost instances)'!AG"&amp;ROW('all | ALG^({gamma}) (low cost i'!$AG$13)+(ROW()-8) * 6)</f>
        <v>0.4647504648</v>
      </c>
      <c r="AM56" s="21">
        <f>INDIRECT("'all | ALG^({\gamma}) (low cost instances)'!AH"&amp;ROW('all | ALG^({gamma}) (low cost i'!$AH$13)+(ROW()-8) * 6)</f>
        <v>3995.553978</v>
      </c>
      <c r="AN56" s="32">
        <f>AJ56/'summary | O-IRP (low cost insta'!$G55</f>
        <v>1.408570494</v>
      </c>
      <c r="AP56" s="21">
        <v>6174.90749731844</v>
      </c>
      <c r="AQ56" s="21">
        <v>6174.50749731844</v>
      </c>
      <c r="AR56" s="21">
        <v>0.007674538184664</v>
      </c>
      <c r="AS56" s="21">
        <v>4337.77398332357</v>
      </c>
      <c r="AT56" s="32">
        <f>AP56/'summary | O-IRP (low cost insta'!$G55</f>
        <v>1.453641227</v>
      </c>
      <c r="AV56" s="21">
        <v>6820.23</v>
      </c>
      <c r="AW56" s="21">
        <v>6483.23</v>
      </c>
      <c r="AX56" s="21">
        <v>4.635287468522</v>
      </c>
      <c r="AY56" s="21">
        <v>4444.536805439</v>
      </c>
      <c r="AZ56" s="32">
        <f>AV56/'summary | O-IRP (low cost insta'!$G55</f>
        <v>1.605557251</v>
      </c>
      <c r="BB56" s="32"/>
      <c r="BC56" s="32"/>
      <c r="BD56" s="21">
        <v>0.041517104547239</v>
      </c>
      <c r="BE56" s="21">
        <v>0.124360639191282</v>
      </c>
      <c r="BF56" s="32"/>
      <c r="BG56" s="32"/>
      <c r="BH56" s="32"/>
      <c r="BI56" s="21">
        <v>0.001126225498158</v>
      </c>
      <c r="BJ56" s="21">
        <v>7.67453818466387E-5</v>
      </c>
      <c r="BK56" s="21">
        <v>0.04635287468522</v>
      </c>
    </row>
    <row r="57">
      <c r="D57" s="24">
        <v>50.0</v>
      </c>
      <c r="F57" s="27">
        <v>8059.897995973375</v>
      </c>
      <c r="G57" s="27">
        <v>7176.098</v>
      </c>
      <c r="H57" s="27">
        <v>10.898782763479105</v>
      </c>
      <c r="I57" s="27">
        <v>7206.80517883301</v>
      </c>
      <c r="J57" s="32">
        <f>F57/'summary | O-IRP (low cost insta'!G56</f>
        <v>1.701096135</v>
      </c>
      <c r="L57" s="27">
        <v>10125.114000000001</v>
      </c>
      <c r="M57" s="27">
        <v>5407.363055251372</v>
      </c>
      <c r="N57" s="27">
        <v>38.18025113855824</v>
      </c>
      <c r="O57" s="27">
        <v>7203.688333559036</v>
      </c>
      <c r="P57" s="32">
        <f>L57/'summary | O-IRP (low cost insta'!$G56</f>
        <v>2.13697398</v>
      </c>
      <c r="AJ57" s="21">
        <f>INDIRECT("'all | ALG^({\gamma}) (low cost instances)'!AE"&amp;ROW('all | ALG^({gamma}) (low cost i'!$AE$13)+(ROW()-8) * 6)</f>
        <v>7790.59</v>
      </c>
      <c r="AK57" s="21">
        <f>INDIRECT("'all | ALG^({\gamma}) (low cost instances)'!AF"&amp;ROW('all | ALG^({gamma}) (low cost i'!$AF$13)+(ROW()-8) * 6)</f>
        <v>7753.79</v>
      </c>
      <c r="AL57" s="21">
        <f>INDIRECT("'all | ALG^({\gamma}) (low cost instances)'!AG"&amp;ROW('all | ALG^({gamma}) (low cost i'!$AG$13)+(ROW()-8) * 6)</f>
        <v>0.4524004176</v>
      </c>
      <c r="AM57" s="21">
        <f>INDIRECT("'all | ALG^({\gamma}) (low cost instances)'!AH"&amp;ROW('all | ALG^({gamma}) (low cost i'!$AH$13)+(ROW()-8) * 6)</f>
        <v>6494.152757</v>
      </c>
      <c r="AN57" s="32">
        <f>AJ57/'summary | O-IRP (low cost insta'!$G56</f>
        <v>1.644256856</v>
      </c>
      <c r="AP57" s="21">
        <v>7584.42444444444</v>
      </c>
      <c r="AQ57" s="21">
        <v>7526.98</v>
      </c>
      <c r="AR57" s="21">
        <v>0.756190961778147</v>
      </c>
      <c r="AS57" s="21">
        <v>6639.31212043762</v>
      </c>
      <c r="AT57" s="32">
        <f>AP57/'summary | O-IRP (low cost insta'!$G56</f>
        <v>1.600744218</v>
      </c>
      <c r="AV57" s="27">
        <v>8325.092</v>
      </c>
      <c r="AW57" s="27">
        <v>7341.092</v>
      </c>
      <c r="AX57" s="27">
        <v>11.737656941466257</v>
      </c>
      <c r="AY57" s="27">
        <v>7208.179714832308</v>
      </c>
      <c r="AZ57" s="32">
        <f>AV57/'summary | O-IRP (low cost insta'!$G56</f>
        <v>1.757067128</v>
      </c>
      <c r="BB57" s="32"/>
      <c r="BC57" s="32"/>
      <c r="BD57" s="21">
        <v>0.116281139318102</v>
      </c>
      <c r="BE57" s="21">
        <v>0.384475428520016</v>
      </c>
      <c r="BF57" s="32"/>
      <c r="BG57" s="32"/>
      <c r="BH57" s="32"/>
      <c r="BI57" s="21">
        <v>0.006268519772386</v>
      </c>
      <c r="BJ57" s="21">
        <v>0.007561909617781</v>
      </c>
      <c r="BK57" s="21">
        <v>0.114054961768328</v>
      </c>
    </row>
    <row r="58">
      <c r="D58" s="25" t="s">
        <v>21</v>
      </c>
      <c r="F58" s="26">
        <f t="shared" ref="F58:G58" si="25">AVERAGE(F48:F57)</f>
        <v>5814.6026</v>
      </c>
      <c r="G58" s="26">
        <f t="shared" si="25"/>
        <v>5656.2026</v>
      </c>
      <c r="H58" s="26">
        <f>100*BD58</f>
        <v>2.005479437</v>
      </c>
      <c r="I58" s="26">
        <f t="shared" ref="I58:J58" si="26">AVERAGE(I48:I57)</f>
        <v>2144.286487</v>
      </c>
      <c r="J58" s="26">
        <f t="shared" si="26"/>
        <v>1.432140153</v>
      </c>
      <c r="L58" s="26">
        <f t="shared" ref="L58:M58" si="27">AVERAGE(L48:L57)</f>
        <v>5499.674985</v>
      </c>
      <c r="M58" s="26">
        <f t="shared" si="27"/>
        <v>4841.966851</v>
      </c>
      <c r="N58" s="26">
        <f>AVERAGE(N52:N57)</f>
        <v>11.14416764</v>
      </c>
      <c r="O58" s="26">
        <f t="shared" ref="O58:P58" si="28">AVERAGE(O48:O57)</f>
        <v>3153.529012</v>
      </c>
      <c r="P58" s="26">
        <f t="shared" si="28"/>
        <v>1.334103674</v>
      </c>
      <c r="AJ58" s="26">
        <f t="shared" ref="AJ58:AK58" si="29">AVERAGE(AJ48:AJ57)</f>
        <v>5135.9064</v>
      </c>
      <c r="AK58" s="26">
        <f t="shared" si="29"/>
        <v>5127.6464</v>
      </c>
      <c r="AL58" s="26">
        <f>100*BI58</f>
        <v>0.07835035296</v>
      </c>
      <c r="AM58" s="26">
        <f t="shared" ref="AM58:AN58" si="30">AVERAGE(AM48:AM57)</f>
        <v>2454.278371</v>
      </c>
      <c r="AN58" s="26">
        <f t="shared" si="30"/>
        <v>1.249807312</v>
      </c>
      <c r="AP58" s="26">
        <f t="shared" ref="AP58:AQ58" si="31">AVERAGE(AP48:AP57)</f>
        <v>5181.473818</v>
      </c>
      <c r="AQ58" s="26">
        <f t="shared" si="31"/>
        <v>5175.689373</v>
      </c>
      <c r="AR58" s="26">
        <f t="shared" ref="AR58:AR59" si="40">100*BJ58</f>
        <v>0.07638655</v>
      </c>
      <c r="AS58" s="26">
        <f t="shared" ref="AS58:AT58" si="32">AVERAGE(AS48:AS57)</f>
        <v>2491.743589</v>
      </c>
      <c r="AT58" s="26">
        <f t="shared" si="32"/>
        <v>1.263619594</v>
      </c>
      <c r="AV58" s="26">
        <f t="shared" ref="AV58:AW58" si="33">AVERAGE(AV48:AV57)</f>
        <v>5705.205667</v>
      </c>
      <c r="AW58" s="26">
        <f t="shared" si="33"/>
        <v>5543.345667</v>
      </c>
      <c r="AX58" s="26">
        <f>100*BK58</f>
        <v>2.038140733</v>
      </c>
      <c r="AY58" s="26">
        <f t="shared" ref="AY58:AZ58" si="34">AVERAGE(AY48:AY57)</f>
        <v>2276.005851</v>
      </c>
      <c r="AZ58" s="26">
        <f t="shared" si="34"/>
        <v>1.388393958</v>
      </c>
      <c r="BB58" s="27"/>
      <c r="BC58" s="27"/>
      <c r="BD58" s="26">
        <f>AVERAGE(BD48:BD57)</f>
        <v>0.02005479437</v>
      </c>
      <c r="BE58" s="26">
        <f t="shared" ref="BE58:BE59" si="43">100*DF58</f>
        <v>0</v>
      </c>
      <c r="BF58" s="27"/>
      <c r="BG58" s="27"/>
      <c r="BH58" s="27"/>
      <c r="BI58" s="26">
        <f t="shared" ref="BI58:BK58" si="35">AVERAGE(BI48:BI57)</f>
        <v>0.0007835035296</v>
      </c>
      <c r="BJ58" s="26">
        <f t="shared" si="35"/>
        <v>0.0007638655</v>
      </c>
      <c r="BK58" s="26">
        <f t="shared" si="35"/>
        <v>0.02038140733</v>
      </c>
    </row>
    <row r="59">
      <c r="B59" s="28" t="s">
        <v>22</v>
      </c>
      <c r="C59" s="17"/>
      <c r="D59" s="17"/>
      <c r="F59" s="26">
        <f t="shared" ref="F59:J59" si="36">AVERAGE(F4:F13,F15:F24,F26:F35,F37:F46,F48:F57)</f>
        <v>4932.77528</v>
      </c>
      <c r="G59" s="26">
        <f t="shared" si="36"/>
        <v>4885.26328</v>
      </c>
      <c r="H59" s="26">
        <f t="shared" si="36"/>
        <v>0.6348158875</v>
      </c>
      <c r="I59" s="26">
        <f t="shared" si="36"/>
        <v>903.9389709</v>
      </c>
      <c r="J59" s="26">
        <f t="shared" si="36"/>
        <v>1.423408913</v>
      </c>
      <c r="L59" s="26">
        <f t="shared" ref="L59:P59" si="37">AVERAGE(L4:L13,L15:L24,L26:L35,L37:L46,L48:L57)</f>
        <v>4406.002715</v>
      </c>
      <c r="M59" s="26">
        <f t="shared" si="37"/>
        <v>4218.662625</v>
      </c>
      <c r="N59" s="26">
        <f t="shared" si="37"/>
        <v>2.204930276</v>
      </c>
      <c r="O59" s="26">
        <f t="shared" si="37"/>
        <v>1534.778413</v>
      </c>
      <c r="P59" s="26">
        <f t="shared" si="37"/>
        <v>1.260450972</v>
      </c>
      <c r="AJ59" s="26">
        <f t="shared" ref="AJ59:AN59" si="38">AVERAGE(AJ4:AJ13,AJ15:AJ24,AJ26:AJ35,AJ37:AJ46,AJ48:AJ57)</f>
        <v>4313.90992</v>
      </c>
      <c r="AK59" s="26">
        <f t="shared" si="38"/>
        <v>4310.27792</v>
      </c>
      <c r="AL59" s="26">
        <f t="shared" si="38"/>
        <v>0.05381718087</v>
      </c>
      <c r="AM59" s="26">
        <f t="shared" si="38"/>
        <v>1455.024095</v>
      </c>
      <c r="AN59" s="26">
        <f t="shared" si="38"/>
        <v>1.231798123</v>
      </c>
      <c r="AP59" s="26">
        <f t="shared" ref="AP59:AQ59" si="39">AVERAGE(AP14,AP25,AP36,AP47,AP58)</f>
        <v>4295.695194</v>
      </c>
      <c r="AQ59" s="26">
        <f t="shared" si="39"/>
        <v>4292.996418</v>
      </c>
      <c r="AR59" s="26">
        <f t="shared" si="40"/>
        <v>0.04042605835</v>
      </c>
      <c r="AS59" s="26">
        <f t="shared" ref="AS59:AT59" si="41">AVERAGE(AS14,AS25,AS36,AS47,AS58)</f>
        <v>1357.003084</v>
      </c>
      <c r="AT59" s="26">
        <f t="shared" si="41"/>
        <v>1.227267908</v>
      </c>
      <c r="AV59" s="26">
        <f t="shared" ref="AV59:AZ59" si="42">AVERAGE(AV4:AV13,AV15:AV24,AV26:AV35,AV37:AV46,AV48:AV57)</f>
        <v>4900.751493</v>
      </c>
      <c r="AW59" s="26">
        <f t="shared" si="42"/>
        <v>4852.339508</v>
      </c>
      <c r="AX59" s="26">
        <f t="shared" si="42"/>
        <v>0.636926847</v>
      </c>
      <c r="AY59" s="26">
        <f t="shared" si="42"/>
        <v>975.1061843</v>
      </c>
      <c r="AZ59" s="26">
        <f t="shared" si="42"/>
        <v>1.408792212</v>
      </c>
      <c r="BB59" s="27"/>
      <c r="BC59" s="27"/>
      <c r="BD59" s="26">
        <f>AVERAGE(BD14,BD25,BD36,BD47,BD58)</f>
        <v>0.006142962148</v>
      </c>
      <c r="BE59" s="26">
        <f t="shared" si="43"/>
        <v>0</v>
      </c>
      <c r="BF59" s="27"/>
      <c r="BG59" s="27"/>
      <c r="BH59" s="27"/>
      <c r="BI59" s="26">
        <f t="shared" ref="BI59:BK59" si="44">AVERAGE(BI14,BI25,BI36,BI47,BI58)</f>
        <v>0.0004591231887</v>
      </c>
      <c r="BJ59" s="26">
        <f t="shared" si="44"/>
        <v>0.0004042605835</v>
      </c>
      <c r="BK59" s="26">
        <f t="shared" si="44"/>
        <v>0.006253646418</v>
      </c>
    </row>
    <row r="60">
      <c r="B60" s="5">
        <v>6.0</v>
      </c>
      <c r="C60" s="5">
        <v>1.0</v>
      </c>
      <c r="D60" s="20">
        <v>5.0</v>
      </c>
      <c r="F60" s="21">
        <v>5101.79</v>
      </c>
      <c r="G60" s="21">
        <v>5101.79</v>
      </c>
      <c r="H60" s="21">
        <v>0.0</v>
      </c>
      <c r="I60" s="21">
        <v>0.026395606994629</v>
      </c>
      <c r="J60" s="32">
        <f>F60/'summary | O-IRP (low cost insta'!G59</f>
        <v>1.644936405</v>
      </c>
      <c r="L60" s="21">
        <v>4568.27</v>
      </c>
      <c r="M60" s="21">
        <v>4568.27</v>
      </c>
      <c r="N60" s="21">
        <v>0.0</v>
      </c>
      <c r="O60" s="21">
        <v>0.115919160842896</v>
      </c>
      <c r="P60" s="32">
        <f>L60/'summary | O-IRP (low cost insta'!$G59</f>
        <v>1.47291708</v>
      </c>
      <c r="R60" s="21">
        <v>3492.022</v>
      </c>
      <c r="S60" s="21">
        <v>3492.022</v>
      </c>
      <c r="T60" s="21">
        <v>0.0</v>
      </c>
      <c r="U60" s="21">
        <v>0.092181158065796</v>
      </c>
      <c r="V60" s="32">
        <f>R60/'summary | O-IRP (low cost insta'!$G59</f>
        <v>1.125909556</v>
      </c>
      <c r="X60" s="21">
        <v>3149.922</v>
      </c>
      <c r="Y60" s="21">
        <v>3149.922</v>
      </c>
      <c r="Z60" s="21">
        <v>0.0</v>
      </c>
      <c r="AA60" s="21">
        <v>0.235732507705688</v>
      </c>
      <c r="AB60" s="32">
        <f>X60/'summary | O-IRP (low cost insta'!$G59</f>
        <v>1.015608516</v>
      </c>
      <c r="AD60" s="21">
        <v>3101.512</v>
      </c>
      <c r="AE60" s="21">
        <v>3101.512</v>
      </c>
      <c r="AF60" s="21">
        <v>0.0</v>
      </c>
      <c r="AG60" s="21">
        <v>0.366808605194092</v>
      </c>
      <c r="AH60" s="32">
        <f>AD60/'summary | O-IRP (low cost insta'!$G59</f>
        <v>1</v>
      </c>
      <c r="AJ60" s="21">
        <f>INDIRECT("'all | ALG^({\gamma}) (low cost instances)'!AE"&amp;ROW('all | ALG^({gamma}) (low cost i'!$AE$15)+(ROW()-10) * 6)</f>
        <v>3441.544</v>
      </c>
      <c r="AK60" s="21">
        <f>INDIRECT("'all | ALG^({\gamma}) (low cost instances)'!AF"&amp;ROW('all | ALG^({gamma}) (low cost i'!$AF$15)+(ROW()-10) * 6)</f>
        <v>3441.544</v>
      </c>
      <c r="AL60" s="21">
        <f>INDIRECT("'all | ALG^({\gamma}) (low cost instances)'!AG"&amp;ROW('all | ALG^({gamma}) (low cost i'!$AG$15)+(ROW()-10) * 6)</f>
        <v>0</v>
      </c>
      <c r="AM60" s="21">
        <f>INDIRECT("'all | ALG^({\gamma}) (low cost instances)'!AH"&amp;ROW('all | ALG^({gamma}) (low cost i'!$AH$15)+(ROW()-10) * 6)</f>
        <v>0.1550307751</v>
      </c>
      <c r="AN60" s="32">
        <f>AJ60/'summary | O-IRP (low cost insta'!$G59</f>
        <v>1.109634269</v>
      </c>
      <c r="AP60" s="21">
        <v>3293.24</v>
      </c>
      <c r="AQ60" s="21">
        <v>3293.24</v>
      </c>
      <c r="AR60" s="21">
        <v>0.0</v>
      </c>
      <c r="AS60" s="21">
        <v>0.404227232933044</v>
      </c>
      <c r="AT60" s="32">
        <f>AP60/'summary | O-IRP (low cost insta'!$G59</f>
        <v>1.061817591</v>
      </c>
      <c r="AV60" s="21">
        <v>4966.202</v>
      </c>
      <c r="AW60" s="21">
        <v>4966.202</v>
      </c>
      <c r="AX60" s="21">
        <v>0.0</v>
      </c>
      <c r="AY60" s="21">
        <v>0.032741212844849</v>
      </c>
      <c r="AZ60" s="32">
        <f>AV60/'summary | O-IRP (low cost insta'!$G59</f>
        <v>1.601219663</v>
      </c>
      <c r="BB60" s="32"/>
      <c r="BC60" s="32"/>
      <c r="BD60" s="21">
        <v>0.0</v>
      </c>
      <c r="BE60" s="21">
        <v>0.0</v>
      </c>
      <c r="BF60" s="21">
        <v>0.0</v>
      </c>
      <c r="BG60" s="21">
        <v>0.0</v>
      </c>
      <c r="BH60" s="21">
        <v>0.0</v>
      </c>
      <c r="BI60" s="21">
        <v>0.0</v>
      </c>
      <c r="BJ60" s="21">
        <v>0.0</v>
      </c>
      <c r="BK60" s="21">
        <v>0.0</v>
      </c>
    </row>
    <row r="61">
      <c r="D61" s="22">
        <v>10.0</v>
      </c>
      <c r="F61" s="21">
        <v>7441.35</v>
      </c>
      <c r="G61" s="21">
        <v>7441.35</v>
      </c>
      <c r="H61" s="21">
        <v>0.0</v>
      </c>
      <c r="I61" s="21">
        <v>0.073724794387817</v>
      </c>
      <c r="J61" s="32">
        <f>F61/'summary | O-IRP (low cost insta'!G60</f>
        <v>1.636462838</v>
      </c>
      <c r="L61" s="21">
        <v>6230.156</v>
      </c>
      <c r="M61" s="21">
        <v>6230.06974987193</v>
      </c>
      <c r="N61" s="21">
        <v>0.001372996337984</v>
      </c>
      <c r="O61" s="21">
        <v>0.136875009536743</v>
      </c>
      <c r="P61" s="32">
        <f>L61/'summary | O-IRP (low cost insta'!$G60</f>
        <v>1.370103378</v>
      </c>
      <c r="R61" s="21">
        <v>5332.293994874</v>
      </c>
      <c r="S61" s="21">
        <v>5332.293994874</v>
      </c>
      <c r="T61" s="21">
        <v>0.0</v>
      </c>
      <c r="U61" s="21">
        <v>0.454717302322388</v>
      </c>
      <c r="V61" s="32">
        <f>R61/'summary | O-IRP (low cost insta'!$G60</f>
        <v>1.172650253</v>
      </c>
      <c r="X61" s="27">
        <v>4612.249999590999</v>
      </c>
      <c r="Y61" s="27">
        <v>4612.249999590999</v>
      </c>
      <c r="Z61" s="27">
        <v>0.0</v>
      </c>
      <c r="AA61" s="27">
        <v>1.0652772426605244</v>
      </c>
      <c r="AB61" s="32">
        <f>X61/'summary | O-IRP (low cost insta'!$G60</f>
        <v>1.014301938</v>
      </c>
      <c r="AD61" s="27">
        <v>4547.386</v>
      </c>
      <c r="AE61" s="27">
        <v>4547.371584415584</v>
      </c>
      <c r="AF61" s="27">
        <v>3.22957973825532E-4</v>
      </c>
      <c r="AG61" s="27">
        <v>0.9069897651672362</v>
      </c>
      <c r="AH61" s="32">
        <f>AD61/'summary | O-IRP (low cost insta'!$G60</f>
        <v>1.000037386</v>
      </c>
      <c r="AJ61" s="21">
        <f>INDIRECT("'all | ALG^({\gamma}) (low cost instances)'!AE"&amp;ROW('all | ALG^({gamma}) (low cost i'!$AE$15)+(ROW()-10) * 6)</f>
        <v>5094.346</v>
      </c>
      <c r="AK61" s="21">
        <f>INDIRECT("'all | ALG^({\gamma}) (low cost instances)'!AF"&amp;ROW('all | ALG^({gamma}) (low cost i'!$AF$15)+(ROW()-10) * 6)</f>
        <v>5094.346</v>
      </c>
      <c r="AL61" s="21">
        <f>INDIRECT("'all | ALG^({\gamma}) (low cost instances)'!AG"&amp;ROW('all | ALG^({gamma}) (low cost i'!$AG$15)+(ROW()-10) * 6)</f>
        <v>0</v>
      </c>
      <c r="AM61" s="21">
        <f>INDIRECT("'all | ALG^({\gamma}) (low cost instances)'!AH"&amp;ROW('all | ALG^({gamma}) (low cost i'!$AH$15)+(ROW()-10) * 6)</f>
        <v>0.5591273308</v>
      </c>
      <c r="AN61" s="32">
        <f>AJ61/'summary | O-IRP (low cost insta'!$G60</f>
        <v>1.120321973</v>
      </c>
      <c r="AP61" s="21">
        <v>4935.826</v>
      </c>
      <c r="AQ61" s="21">
        <v>4935.826</v>
      </c>
      <c r="AR61" s="21">
        <v>0.0</v>
      </c>
      <c r="AS61" s="21">
        <v>0.784425354003906</v>
      </c>
      <c r="AT61" s="32">
        <f>AP61/'summary | O-IRP (low cost insta'!$G60</f>
        <v>1.085461082</v>
      </c>
      <c r="AV61" s="21">
        <v>7433.1</v>
      </c>
      <c r="AW61" s="21">
        <v>7433.1</v>
      </c>
      <c r="AX61" s="21">
        <v>0.0</v>
      </c>
      <c r="AY61" s="21">
        <v>0.157916498184204</v>
      </c>
      <c r="AZ61" s="32">
        <f>AV61/'summary | O-IRP (low cost insta'!$G60</f>
        <v>1.634648541</v>
      </c>
      <c r="BB61" s="32"/>
      <c r="BC61" s="32"/>
      <c r="BD61" s="21">
        <v>0.0</v>
      </c>
      <c r="BE61" s="21">
        <v>1.37299633798398E-5</v>
      </c>
      <c r="BF61" s="21">
        <v>0.0</v>
      </c>
      <c r="BG61" s="21">
        <v>0.0</v>
      </c>
      <c r="BH61" s="21">
        <v>0.0</v>
      </c>
      <c r="BI61" s="21">
        <v>0.0</v>
      </c>
      <c r="BJ61" s="21">
        <v>0.0</v>
      </c>
      <c r="BK61" s="21">
        <v>0.0</v>
      </c>
    </row>
    <row r="62">
      <c r="D62" s="22">
        <v>15.0</v>
      </c>
      <c r="F62" s="21">
        <v>8697.046</v>
      </c>
      <c r="G62" s="21">
        <v>8697.046</v>
      </c>
      <c r="H62" s="21">
        <v>0.0</v>
      </c>
      <c r="I62" s="21">
        <v>0.15325403213501</v>
      </c>
      <c r="J62" s="32">
        <f>F62/'summary | O-IRP (low cost insta'!G61</f>
        <v>1.634529915</v>
      </c>
      <c r="L62" s="21">
        <v>7718.722</v>
      </c>
      <c r="M62" s="21">
        <v>7718.722</v>
      </c>
      <c r="N62" s="21">
        <v>0.0</v>
      </c>
      <c r="O62" s="21">
        <v>0.534590673446655</v>
      </c>
      <c r="P62" s="32">
        <f>L62/'summary | O-IRP (low cost insta'!$G61</f>
        <v>1.450662905</v>
      </c>
      <c r="R62" s="21">
        <v>6174.37</v>
      </c>
      <c r="S62" s="21">
        <v>6174.33141538102</v>
      </c>
      <c r="T62" s="21">
        <v>6.65322024849E-4</v>
      </c>
      <c r="U62" s="21">
        <v>1.69725284576416</v>
      </c>
      <c r="V62" s="32">
        <f>R62/'summary | O-IRP (low cost insta'!$G61</f>
        <v>1.160416131</v>
      </c>
      <c r="X62" s="21">
        <v>5455.74599818175</v>
      </c>
      <c r="Y62" s="21">
        <v>5455.74599818175</v>
      </c>
      <c r="Z62" s="21">
        <v>0.0</v>
      </c>
      <c r="AA62" s="21">
        <v>2.3749502658844</v>
      </c>
      <c r="AB62" s="32">
        <f>X62/'summary | O-IRP (low cost insta'!$G61</f>
        <v>1.02535735</v>
      </c>
      <c r="AD62" s="21">
        <v>5320.824</v>
      </c>
      <c r="AE62" s="21">
        <v>5320.824</v>
      </c>
      <c r="AF62" s="21">
        <v>0.0</v>
      </c>
      <c r="AG62" s="21">
        <v>2.59312238693237</v>
      </c>
      <c r="AH62" s="32">
        <f>AD62/'summary | O-IRP (low cost insta'!$G61</f>
        <v>1</v>
      </c>
      <c r="AJ62" s="21">
        <f>INDIRECT("'all | ALG^({\gamma}) (low cost instances)'!AE"&amp;ROW('all | ALG^({gamma}) (low cost i'!$AE$15)+(ROW()-10) * 6)</f>
        <v>5751.694</v>
      </c>
      <c r="AK62" s="21">
        <f>INDIRECT("'all | ALG^({\gamma}) (low cost instances)'!AF"&amp;ROW('all | ALG^({gamma}) (low cost i'!$AF$15)+(ROW()-10) * 6)</f>
        <v>5751.694</v>
      </c>
      <c r="AL62" s="21">
        <f>INDIRECT("'all | ALG^({\gamma}) (low cost instances)'!AG"&amp;ROW('all | ALG^({gamma}) (low cost i'!$AG$15)+(ROW()-10) * 6)</f>
        <v>0</v>
      </c>
      <c r="AM62" s="21">
        <f>INDIRECT("'all | ALG^({\gamma}) (low cost instances)'!AH"&amp;ROW('all | ALG^({gamma}) (low cost i'!$AH$15)+(ROW()-10) * 6)</f>
        <v>4.448985767</v>
      </c>
      <c r="AN62" s="32">
        <f>AJ62/'summary | O-IRP (low cost insta'!$G61</f>
        <v>1.080978059</v>
      </c>
      <c r="AP62" s="21">
        <v>5694.7255</v>
      </c>
      <c r="AQ62" s="21">
        <v>5694.7255</v>
      </c>
      <c r="AR62" s="21">
        <v>0.0</v>
      </c>
      <c r="AS62" s="21">
        <v>3.92066546678543</v>
      </c>
      <c r="AT62" s="32">
        <f>AP62/'summary | O-IRP (low cost insta'!$G61</f>
        <v>1.070271353</v>
      </c>
      <c r="AV62" s="21">
        <v>8644.948</v>
      </c>
      <c r="AW62" s="21">
        <v>8644.948</v>
      </c>
      <c r="AX62" s="21">
        <v>0.0</v>
      </c>
      <c r="AY62" s="21">
        <v>0.42195954322815</v>
      </c>
      <c r="AZ62" s="32">
        <f>AV62/'summary | O-IRP (low cost insta'!$G61</f>
        <v>1.624738574</v>
      </c>
      <c r="BB62" s="32"/>
      <c r="BC62" s="32"/>
      <c r="BD62" s="21">
        <v>0.0</v>
      </c>
      <c r="BE62" s="21">
        <v>0.0</v>
      </c>
      <c r="BF62" s="21">
        <v>6.65322024849039E-6</v>
      </c>
      <c r="BG62" s="21">
        <v>0.0</v>
      </c>
      <c r="BH62" s="21">
        <v>0.0</v>
      </c>
      <c r="BI62" s="21">
        <v>0.0</v>
      </c>
      <c r="BJ62" s="21">
        <v>0.0</v>
      </c>
      <c r="BK62" s="21">
        <v>0.0</v>
      </c>
    </row>
    <row r="63">
      <c r="D63" s="22">
        <v>20.0</v>
      </c>
      <c r="F63" s="21">
        <v>10423.548</v>
      </c>
      <c r="G63" s="21">
        <v>10423.548</v>
      </c>
      <c r="H63" s="21">
        <v>0.0</v>
      </c>
      <c r="I63" s="21">
        <v>0.65514121055603</v>
      </c>
      <c r="J63" s="32">
        <f>F63/'summary | O-IRP (low cost insta'!G62</f>
        <v>1.603846814</v>
      </c>
      <c r="L63" s="21">
        <v>8867.31</v>
      </c>
      <c r="M63" s="21">
        <v>8867.31</v>
      </c>
      <c r="N63" s="21">
        <v>0.0</v>
      </c>
      <c r="O63" s="21">
        <v>2.97674913406372</v>
      </c>
      <c r="P63" s="32">
        <f>L63/'summary | O-IRP (low cost insta'!$G62</f>
        <v>1.364392134</v>
      </c>
      <c r="R63" s="21">
        <v>7627.392</v>
      </c>
      <c r="S63" s="21">
        <v>7627.306</v>
      </c>
      <c r="T63" s="21">
        <v>0.001125565514646</v>
      </c>
      <c r="U63" s="21">
        <v>5.52845726013184</v>
      </c>
      <c r="V63" s="32">
        <f>R63/'summary | O-IRP (low cost insta'!$G62</f>
        <v>1.173608867</v>
      </c>
      <c r="X63" s="21">
        <v>6607.378</v>
      </c>
      <c r="Y63" s="21">
        <v>6607.378</v>
      </c>
      <c r="Z63" s="21">
        <v>0.0</v>
      </c>
      <c r="AA63" s="21">
        <v>7.6214186668396</v>
      </c>
      <c r="AB63" s="32">
        <f>X63/'summary | O-IRP (low cost insta'!$G62</f>
        <v>1.016661712</v>
      </c>
      <c r="AD63" s="21">
        <v>6499.092</v>
      </c>
      <c r="AE63" s="21">
        <v>6499.092</v>
      </c>
      <c r="AF63" s="21">
        <v>0.0</v>
      </c>
      <c r="AG63" s="21">
        <v>16.0914981365204</v>
      </c>
      <c r="AH63" s="32">
        <f>AD63/'summary | O-IRP (low cost insta'!$G62</f>
        <v>1</v>
      </c>
      <c r="AJ63" s="21">
        <f>INDIRECT("'all | ALG^({\gamma}) (low cost instances)'!AE"&amp;ROW('all | ALG^({gamma}) (low cost i'!$AE$15)+(ROW()-10) * 6)</f>
        <v>7351.306</v>
      </c>
      <c r="AK63" s="21">
        <f>INDIRECT("'all | ALG^({\gamma}) (low cost instances)'!AF"&amp;ROW('all | ALG^({gamma}) (low cost i'!$AF$15)+(ROW()-10) * 6)</f>
        <v>7351.306</v>
      </c>
      <c r="AL63" s="21">
        <f>INDIRECT("'all | ALG^({\gamma}) (low cost instances)'!AG"&amp;ROW('all | ALG^({gamma}) (low cost i'!$AG$15)+(ROW()-10) * 6)</f>
        <v>0</v>
      </c>
      <c r="AM63" s="21">
        <f>INDIRECT("'all | ALG^({\gamma}) (low cost instances)'!AH"&amp;ROW('all | ALG^({gamma}) (low cost i'!$AH$15)+(ROW()-10) * 6)</f>
        <v>78.69009705</v>
      </c>
      <c r="AN63" s="32">
        <f>AJ63/'summary | O-IRP (low cost insta'!$G62</f>
        <v>1.131128164</v>
      </c>
      <c r="AP63" s="21">
        <v>7268.7675</v>
      </c>
      <c r="AQ63" s="21">
        <v>7268.7675</v>
      </c>
      <c r="AR63" s="21">
        <v>0.0</v>
      </c>
      <c r="AS63" s="21">
        <v>66.1855101585388</v>
      </c>
      <c r="AT63" s="32">
        <f>AP63/'summary | O-IRP (low cost insta'!$G62</f>
        <v>1.118428159</v>
      </c>
      <c r="AV63" s="21">
        <v>10421.148</v>
      </c>
      <c r="AW63" s="21">
        <v>10421.148</v>
      </c>
      <c r="AX63" s="21">
        <v>0.0</v>
      </c>
      <c r="AY63" s="21">
        <v>1.42812342643738</v>
      </c>
      <c r="AZ63" s="32">
        <f>AV63/'summary | O-IRP (low cost insta'!$G62</f>
        <v>1.603477532</v>
      </c>
      <c r="BB63" s="32"/>
      <c r="BC63" s="32"/>
      <c r="BD63" s="21">
        <v>0.0</v>
      </c>
      <c r="BE63" s="21">
        <v>0.0</v>
      </c>
      <c r="BF63" s="21">
        <v>1.12556551464618E-5</v>
      </c>
      <c r="BG63" s="21">
        <v>0.0</v>
      </c>
      <c r="BH63" s="21">
        <v>0.0</v>
      </c>
      <c r="BI63" s="21">
        <v>0.0</v>
      </c>
      <c r="BJ63" s="21">
        <v>0.0</v>
      </c>
      <c r="BK63" s="21">
        <v>0.0</v>
      </c>
    </row>
    <row r="64">
      <c r="D64" s="22">
        <v>25.0</v>
      </c>
      <c r="F64" s="21">
        <v>11595.24</v>
      </c>
      <c r="G64" s="21">
        <v>11595.24</v>
      </c>
      <c r="H64" s="21">
        <v>0.0</v>
      </c>
      <c r="I64" s="21">
        <v>3.60049681663513</v>
      </c>
      <c r="J64" s="32">
        <f>F64/'summary | O-IRP (low cost insta'!G63</f>
        <v>1.630940044</v>
      </c>
      <c r="L64" s="21">
        <v>9200.098</v>
      </c>
      <c r="M64" s="21">
        <v>9200.098</v>
      </c>
      <c r="N64" s="21">
        <v>0.0</v>
      </c>
      <c r="O64" s="21">
        <v>15.4275104045868</v>
      </c>
      <c r="P64" s="32">
        <f>L64/'summary | O-IRP (low cost insta'!$G63</f>
        <v>1.294048958</v>
      </c>
      <c r="R64" s="21">
        <v>8308.508</v>
      </c>
      <c r="S64" s="21">
        <v>8308.508</v>
      </c>
      <c r="T64" s="21">
        <v>0.0</v>
      </c>
      <c r="U64" s="21">
        <v>16.4135953903198</v>
      </c>
      <c r="V64" s="32">
        <f>R64/'summary | O-IRP (low cost insta'!$G63</f>
        <v>1.168641477</v>
      </c>
      <c r="X64" s="21">
        <v>7277.90999859855</v>
      </c>
      <c r="Y64" s="21">
        <v>7277.90999859854</v>
      </c>
      <c r="Z64" s="21">
        <v>0.0</v>
      </c>
      <c r="AA64" s="21">
        <v>12.766641998291</v>
      </c>
      <c r="AB64" s="32">
        <f>X64/'summary | O-IRP (low cost insta'!$G63</f>
        <v>1.023681688</v>
      </c>
      <c r="AD64" s="21">
        <v>7109.544</v>
      </c>
      <c r="AE64" s="21">
        <v>7109.544</v>
      </c>
      <c r="AF64" s="21">
        <v>0.0</v>
      </c>
      <c r="AG64" s="21">
        <v>25.2591591835022</v>
      </c>
      <c r="AH64" s="32">
        <f>AD64/'summary | O-IRP (low cost insta'!$G63</f>
        <v>1</v>
      </c>
      <c r="AJ64" s="21">
        <f>INDIRECT("'all | ALG^({\gamma}) (low cost instances)'!AE"&amp;ROW('all | ALG^({gamma}) (low cost i'!$AE$15)+(ROW()-10) * 6)</f>
        <v>8095.372</v>
      </c>
      <c r="AK64" s="21">
        <f>INDIRECT("'all | ALG^({\gamma}) (low cost instances)'!AF"&amp;ROW('all | ALG^({gamma}) (low cost i'!$AF$15)+(ROW()-10) * 6)</f>
        <v>8095.372</v>
      </c>
      <c r="AL64" s="21">
        <f>INDIRECT("'all | ALG^({\gamma}) (low cost instances)'!AG"&amp;ROW('all | ALG^({gamma}) (low cost i'!$AG$15)+(ROW()-10) * 6)</f>
        <v>0</v>
      </c>
      <c r="AM64" s="21">
        <f>INDIRECT("'all | ALG^({\gamma}) (low cost instances)'!AH"&amp;ROW('all | ALG^({gamma}) (low cost i'!$AH$15)+(ROW()-10) * 6)</f>
        <v>825.0701428</v>
      </c>
      <c r="AN64" s="32">
        <f>AJ64/'summary | O-IRP (low cost insta'!$G63</f>
        <v>1.13866262</v>
      </c>
      <c r="AP64" s="21">
        <v>8103.7345</v>
      </c>
      <c r="AQ64" s="21">
        <v>8103.7345</v>
      </c>
      <c r="AR64" s="21">
        <v>0.0</v>
      </c>
      <c r="AS64" s="21">
        <v>818.023030173779</v>
      </c>
      <c r="AT64" s="32">
        <f>AP64/'summary | O-IRP (low cost insta'!$G63</f>
        <v>1.139838856</v>
      </c>
      <c r="AV64" s="21">
        <v>11552.66</v>
      </c>
      <c r="AW64" s="21">
        <v>11552.66</v>
      </c>
      <c r="AX64" s="21">
        <v>0.0</v>
      </c>
      <c r="AY64" s="21">
        <v>7.75544056892395</v>
      </c>
      <c r="AZ64" s="32">
        <f>AV64/'summary | O-IRP (low cost insta'!$G63</f>
        <v>1.624950911</v>
      </c>
      <c r="BB64" s="32"/>
      <c r="BC64" s="32"/>
      <c r="BD64" s="21">
        <v>0.0</v>
      </c>
      <c r="BE64" s="21">
        <v>0.0</v>
      </c>
      <c r="BF64" s="21">
        <v>0.0</v>
      </c>
      <c r="BG64" s="21">
        <v>0.0</v>
      </c>
      <c r="BH64" s="21">
        <v>0.0</v>
      </c>
      <c r="BI64" s="21">
        <v>0.0</v>
      </c>
      <c r="BJ64" s="21">
        <v>0.0</v>
      </c>
      <c r="BK64" s="21">
        <v>0.0</v>
      </c>
    </row>
    <row r="65">
      <c r="D65" s="22">
        <v>30.0</v>
      </c>
      <c r="F65" s="21">
        <v>12304.504</v>
      </c>
      <c r="G65" s="21">
        <v>12304.504</v>
      </c>
      <c r="H65" s="21">
        <v>0.0</v>
      </c>
      <c r="I65" s="21">
        <v>6.9828763961792</v>
      </c>
      <c r="J65" s="32">
        <f>F65/'summary | O-IRP (low cost insta'!G64</f>
        <v>1.639105232</v>
      </c>
      <c r="L65" s="21">
        <v>11361.9779961733</v>
      </c>
      <c r="M65" s="21">
        <v>11361.9779961733</v>
      </c>
      <c r="N65" s="21">
        <v>0.0</v>
      </c>
      <c r="O65" s="21">
        <v>22.2854226112366</v>
      </c>
      <c r="P65" s="32">
        <f>L65/'summary | O-IRP (low cost insta'!$G64</f>
        <v>1.513549639</v>
      </c>
      <c r="R65" s="21">
        <v>8577.244</v>
      </c>
      <c r="S65" s="21">
        <v>8577.244</v>
      </c>
      <c r="T65" s="21">
        <v>0.0</v>
      </c>
      <c r="U65" s="21">
        <v>135.339739847183</v>
      </c>
      <c r="V65" s="32">
        <f>R65/'summary | O-IRP (low cost insta'!$G64</f>
        <v>1.142590186</v>
      </c>
      <c r="X65" s="21">
        <v>7667.09</v>
      </c>
      <c r="Y65" s="21">
        <v>7667.09</v>
      </c>
      <c r="Z65" s="21">
        <v>0.0</v>
      </c>
      <c r="AA65" s="21">
        <v>91.1165648937226</v>
      </c>
      <c r="AB65" s="32">
        <f>X65/'summary | O-IRP (low cost insta'!$G64</f>
        <v>1.021346926</v>
      </c>
      <c r="AD65" s="21">
        <v>7506.842</v>
      </c>
      <c r="AE65" s="21">
        <v>7506.842</v>
      </c>
      <c r="AF65" s="21">
        <v>0.0</v>
      </c>
      <c r="AG65" s="21">
        <v>196.287267875671</v>
      </c>
      <c r="AH65" s="32">
        <f>AD65/'summary | O-IRP (low cost insta'!$G64</f>
        <v>1</v>
      </c>
      <c r="AJ65" s="21">
        <f>INDIRECT("'all | ALG^({\gamma}) (low cost instances)'!AE"&amp;ROW('all | ALG^({gamma}) (low cost i'!$AE$15)+(ROW()-10) * 6)</f>
        <v>8409.088</v>
      </c>
      <c r="AK65" s="21">
        <f>INDIRECT("'all | ALG^({\gamma}) (low cost instances)'!AF"&amp;ROW('all | ALG^({gamma}) (low cost i'!$AF$15)+(ROW()-10) * 6)</f>
        <v>8409.088</v>
      </c>
      <c r="AL65" s="21">
        <f>INDIRECT("'all | ALG^({\gamma}) (low cost instances)'!AG"&amp;ROW('all | ALG^({gamma}) (low cost i'!$AG$15)+(ROW()-10) * 6)</f>
        <v>0</v>
      </c>
      <c r="AM65" s="21">
        <f>INDIRECT("'all | ALG^({\gamma}) (low cost instances)'!AH"&amp;ROW('all | ALG^({gamma}) (low cost i'!$AH$15)+(ROW()-10) * 6)</f>
        <v>1376.552742</v>
      </c>
      <c r="AN65" s="32">
        <f>AJ65/'summary | O-IRP (low cost insta'!$G64</f>
        <v>1.120189821</v>
      </c>
      <c r="AP65" s="21">
        <v>8382.0735</v>
      </c>
      <c r="AQ65" s="21">
        <v>8382.0735</v>
      </c>
      <c r="AR65" s="21">
        <v>0.0</v>
      </c>
      <c r="AS65" s="21">
        <v>1524.43291097879</v>
      </c>
      <c r="AT65" s="32">
        <f>AP65/'summary | O-IRP (low cost insta'!$G64</f>
        <v>1.116591171</v>
      </c>
      <c r="AV65" s="21">
        <v>12266.504</v>
      </c>
      <c r="AW65" s="21">
        <v>12266.304</v>
      </c>
      <c r="AX65" s="21">
        <v>0.001538607114365</v>
      </c>
      <c r="AY65" s="21">
        <v>10.2918688297272</v>
      </c>
      <c r="AZ65" s="32">
        <f>AV65/'summary | O-IRP (low cost insta'!$G64</f>
        <v>1.634043184</v>
      </c>
      <c r="BB65" s="32"/>
      <c r="BC65" s="32"/>
      <c r="BD65" s="21">
        <v>0.0</v>
      </c>
      <c r="BE65" s="21">
        <v>0.0</v>
      </c>
      <c r="BF65" s="21">
        <v>0.0</v>
      </c>
      <c r="BG65" s="21">
        <v>0.0</v>
      </c>
      <c r="BH65" s="21">
        <v>0.0</v>
      </c>
      <c r="BI65" s="21">
        <v>0.0</v>
      </c>
      <c r="BJ65" s="21">
        <v>0.0</v>
      </c>
      <c r="BK65" s="21">
        <v>1.53860711436544E-5</v>
      </c>
    </row>
    <row r="66">
      <c r="D66" s="25" t="s">
        <v>21</v>
      </c>
      <c r="F66" s="26">
        <f t="shared" ref="F66:J66" si="45">AVERAGE(F60:F65)</f>
        <v>9260.579667</v>
      </c>
      <c r="G66" s="26">
        <f t="shared" si="45"/>
        <v>9260.579667</v>
      </c>
      <c r="H66" s="26">
        <f t="shared" si="45"/>
        <v>0</v>
      </c>
      <c r="I66" s="26">
        <f t="shared" si="45"/>
        <v>1.915314809</v>
      </c>
      <c r="J66" s="26">
        <f t="shared" si="45"/>
        <v>1.631636875</v>
      </c>
      <c r="L66" s="26">
        <f t="shared" ref="L66:P66" si="46">AVERAGE(L60:L65)</f>
        <v>7991.088999</v>
      </c>
      <c r="M66" s="26">
        <f t="shared" si="46"/>
        <v>7991.074624</v>
      </c>
      <c r="N66" s="26">
        <f t="shared" si="46"/>
        <v>0.000228832723</v>
      </c>
      <c r="O66" s="26">
        <f t="shared" si="46"/>
        <v>6.912844499</v>
      </c>
      <c r="P66" s="26">
        <f t="shared" si="46"/>
        <v>1.410945682</v>
      </c>
      <c r="R66" s="26">
        <f t="shared" ref="R66:V66" si="47">AVERAGE(R60:R65)</f>
        <v>6585.304999</v>
      </c>
      <c r="S66" s="26">
        <f t="shared" si="47"/>
        <v>6585.284235</v>
      </c>
      <c r="T66" s="26">
        <f t="shared" si="47"/>
        <v>0.0002984812566</v>
      </c>
      <c r="U66" s="26">
        <f t="shared" si="47"/>
        <v>26.5876573</v>
      </c>
      <c r="V66" s="26">
        <f t="shared" si="47"/>
        <v>1.157302745</v>
      </c>
      <c r="X66" s="26">
        <f t="shared" ref="X66:AB66" si="48">AVERAGE(X60:X65)</f>
        <v>5795.049333</v>
      </c>
      <c r="Y66" s="26">
        <f t="shared" si="48"/>
        <v>5795.049333</v>
      </c>
      <c r="Z66" s="26">
        <f t="shared" si="48"/>
        <v>0</v>
      </c>
      <c r="AA66" s="26">
        <f t="shared" si="48"/>
        <v>19.19676426</v>
      </c>
      <c r="AB66" s="26">
        <f t="shared" si="48"/>
        <v>1.019493022</v>
      </c>
      <c r="AD66" s="26">
        <f t="shared" ref="AD66:AH66" si="49">AVERAGE(AD60:AD65)</f>
        <v>5680.866667</v>
      </c>
      <c r="AE66" s="26">
        <f t="shared" si="49"/>
        <v>5680.864264</v>
      </c>
      <c r="AF66" s="26">
        <f t="shared" si="49"/>
        <v>0.00005382632897</v>
      </c>
      <c r="AG66" s="26">
        <f t="shared" si="49"/>
        <v>40.25080766</v>
      </c>
      <c r="AH66" s="26">
        <f t="shared" si="49"/>
        <v>1.000006231</v>
      </c>
      <c r="AJ66" s="26">
        <f t="shared" ref="AJ66:AN66" si="50">AVERAGE(AJ60:AJ65)</f>
        <v>6357.225</v>
      </c>
      <c r="AK66" s="26">
        <f t="shared" si="50"/>
        <v>6357.225</v>
      </c>
      <c r="AL66" s="26">
        <f t="shared" si="50"/>
        <v>0</v>
      </c>
      <c r="AM66" s="26">
        <f t="shared" si="50"/>
        <v>380.9126877</v>
      </c>
      <c r="AN66" s="26">
        <f t="shared" si="50"/>
        <v>1.116819151</v>
      </c>
      <c r="AP66" s="26">
        <f t="shared" ref="AP66:AT66" si="51">AVERAGE(AP60:AP65)</f>
        <v>6279.727833</v>
      </c>
      <c r="AQ66" s="26">
        <f t="shared" si="51"/>
        <v>6279.727833</v>
      </c>
      <c r="AR66" s="26">
        <f t="shared" si="51"/>
        <v>0</v>
      </c>
      <c r="AS66" s="26">
        <f t="shared" si="51"/>
        <v>402.2917949</v>
      </c>
      <c r="AT66" s="26">
        <f t="shared" si="51"/>
        <v>1.098734702</v>
      </c>
      <c r="AV66" s="26">
        <f t="shared" ref="AV66:AZ66" si="52">AVERAGE(AV60:AV65)</f>
        <v>9214.093667</v>
      </c>
      <c r="AW66" s="26">
        <f t="shared" si="52"/>
        <v>9214.060333</v>
      </c>
      <c r="AX66" s="26">
        <f t="shared" si="52"/>
        <v>0.0002564345191</v>
      </c>
      <c r="AY66" s="26">
        <f t="shared" si="52"/>
        <v>3.348008347</v>
      </c>
      <c r="AZ66" s="26">
        <f t="shared" si="52"/>
        <v>1.620513068</v>
      </c>
      <c r="BB66" s="27"/>
      <c r="BC66" s="27"/>
      <c r="BD66" s="26">
        <f>AVERAGE(BD60:BD65)</f>
        <v>0</v>
      </c>
      <c r="BE66" s="26">
        <f>100*DF66</f>
        <v>0</v>
      </c>
      <c r="BF66" s="26">
        <f t="shared" ref="BF66:BK66" si="53">AVERAGE(BF60:BF65)</f>
        <v>0.000002984812566</v>
      </c>
      <c r="BG66" s="26">
        <f t="shared" si="53"/>
        <v>0</v>
      </c>
      <c r="BH66" s="26">
        <f t="shared" si="53"/>
        <v>0</v>
      </c>
      <c r="BI66" s="26">
        <f t="shared" si="53"/>
        <v>0</v>
      </c>
      <c r="BJ66" s="26">
        <f t="shared" si="53"/>
        <v>0</v>
      </c>
      <c r="BK66" s="26">
        <f t="shared" si="53"/>
        <v>0.000002564345191</v>
      </c>
    </row>
    <row r="67">
      <c r="C67" s="5">
        <v>2.0</v>
      </c>
      <c r="D67" s="20">
        <v>5.0</v>
      </c>
      <c r="F67" s="21">
        <v>5885.59</v>
      </c>
      <c r="G67" s="21">
        <v>5885.59</v>
      </c>
      <c r="H67" s="21">
        <v>0.0</v>
      </c>
      <c r="I67" s="21">
        <v>0.065301513671875</v>
      </c>
      <c r="J67" s="32">
        <f>F67/'summary | O-IRP (low cost insta'!G66</f>
        <v>1.513495382</v>
      </c>
      <c r="L67" s="21">
        <v>4961.63</v>
      </c>
      <c r="M67" s="21">
        <v>4961.63</v>
      </c>
      <c r="N67" s="21">
        <v>0.0</v>
      </c>
      <c r="O67" s="21">
        <v>0.707798719406128</v>
      </c>
      <c r="P67" s="32">
        <f>L67/'summary | O-IRP (low cost insta'!$G66</f>
        <v>1.27589657</v>
      </c>
      <c r="R67" s="21">
        <v>4303.628</v>
      </c>
      <c r="S67" s="21">
        <v>4303.628</v>
      </c>
      <c r="T67" s="21">
        <v>0.0</v>
      </c>
      <c r="U67" s="21">
        <v>1.28506207466125</v>
      </c>
      <c r="V67" s="32">
        <f>R67/'summary | O-IRP (low cost insta'!$G66</f>
        <v>1.106689576</v>
      </c>
      <c r="X67" s="21">
        <v>3982.326</v>
      </c>
      <c r="Y67" s="21">
        <v>3982.326</v>
      </c>
      <c r="Z67" s="21">
        <v>0.0</v>
      </c>
      <c r="AA67" s="21">
        <v>1.59946794509888</v>
      </c>
      <c r="AB67" s="32">
        <f>X67/'summary | O-IRP (low cost insta'!$G66</f>
        <v>1.024065898</v>
      </c>
      <c r="AD67" s="21">
        <v>3888.74</v>
      </c>
      <c r="AE67" s="21">
        <v>3888.74</v>
      </c>
      <c r="AF67" s="21">
        <v>0.0</v>
      </c>
      <c r="AG67" s="21">
        <v>1.84609942436218</v>
      </c>
      <c r="AH67" s="32">
        <f>AD67/'summary | O-IRP (low cost insta'!$G66</f>
        <v>1.000000005</v>
      </c>
      <c r="AJ67" s="21">
        <f>INDIRECT("'all | ALG^({\gamma}) (low cost instances)'!AE"&amp;ROW('all | ALG^({gamma}) (low cost i'!$AE$16)+(ROW()-11) * 6)</f>
        <v>4007.71</v>
      </c>
      <c r="AK67" s="21">
        <f>INDIRECT("'all | ALG^({\gamma}) (low cost instances)'!AF"&amp;ROW('all | ALG^({gamma}) (low cost i'!$AF$16)+(ROW()-11) * 6)</f>
        <v>4007.71</v>
      </c>
      <c r="AL67" s="21">
        <f>INDIRECT("'all | ALG^({\gamma}) (low cost instances)'!AG"&amp;ROW('all | ALG^({gamma}) (low cost i'!$AG$16)+(ROW()-11) * 6)</f>
        <v>0</v>
      </c>
      <c r="AM67" s="21">
        <f>INDIRECT("'all | ALG^({\gamma}) (low cost instances)'!AH"&amp;ROW('all | ALG^({gamma}) (low cost i'!$AH$16)+(ROW()-11) * 6)</f>
        <v>1.475110388</v>
      </c>
      <c r="AN67" s="32">
        <f>AJ67/'summary | O-IRP (low cost insta'!$G66</f>
        <v>1.030593463</v>
      </c>
      <c r="AP67" s="21">
        <v>4119.7105</v>
      </c>
      <c r="AQ67" s="21">
        <v>4119.7105</v>
      </c>
      <c r="AR67" s="21">
        <v>0.0</v>
      </c>
      <c r="AS67" s="21">
        <v>1.73019849061966</v>
      </c>
      <c r="AT67" s="32">
        <f>AP67/'summary | O-IRP (low cost insta'!$G66</f>
        <v>1.059394694</v>
      </c>
      <c r="AV67" s="21">
        <v>5687.402</v>
      </c>
      <c r="AW67" s="21">
        <v>5687.402</v>
      </c>
      <c r="AX67" s="21">
        <v>0.0</v>
      </c>
      <c r="AY67" s="21">
        <v>0.142769527435303</v>
      </c>
      <c r="AZ67" s="32">
        <f>AV67/'summary | O-IRP (low cost insta'!$G66</f>
        <v>1.462530802</v>
      </c>
      <c r="BB67" s="32"/>
      <c r="BC67" s="32"/>
      <c r="BD67" s="21">
        <v>0.0</v>
      </c>
      <c r="BE67" s="21">
        <v>0.0</v>
      </c>
      <c r="BF67" s="21">
        <v>0.0</v>
      </c>
      <c r="BG67" s="21">
        <v>0.0</v>
      </c>
      <c r="BH67" s="21">
        <v>0.0</v>
      </c>
      <c r="BI67" s="21">
        <v>0.0</v>
      </c>
      <c r="BJ67" s="21">
        <v>0.0</v>
      </c>
      <c r="BK67" s="21">
        <v>0.0</v>
      </c>
    </row>
    <row r="68">
      <c r="D68" s="22">
        <v>10.0</v>
      </c>
      <c r="F68" s="21">
        <v>8763.75</v>
      </c>
      <c r="G68" s="21">
        <v>8763.75</v>
      </c>
      <c r="H68" s="21">
        <v>0.0</v>
      </c>
      <c r="I68" s="21">
        <v>1.00109286308289</v>
      </c>
      <c r="J68" s="32">
        <f>F68/'summary | O-IRP (low cost insta'!G67</f>
        <v>1.540238923</v>
      </c>
      <c r="L68" s="27">
        <v>7305.35</v>
      </c>
      <c r="M68" s="27">
        <v>7305.35</v>
      </c>
      <c r="N68" s="27">
        <v>0.0</v>
      </c>
      <c r="O68" s="27">
        <v>2.9701414585113524</v>
      </c>
      <c r="P68" s="32">
        <f>L68/'summary | O-IRP (low cost insta'!$G67</f>
        <v>1.283923482</v>
      </c>
      <c r="R68" s="27">
        <v>6407.938</v>
      </c>
      <c r="S68" s="27">
        <v>6407.938</v>
      </c>
      <c r="T68" s="27">
        <v>0.0</v>
      </c>
      <c r="U68" s="27">
        <v>5.208038902282724</v>
      </c>
      <c r="V68" s="32">
        <f>R68/'summary | O-IRP (low cost insta'!$G67</f>
        <v>1.126202313</v>
      </c>
      <c r="X68" s="27">
        <v>5757.403998800546</v>
      </c>
      <c r="Y68" s="27">
        <v>5757.403998800546</v>
      </c>
      <c r="Z68" s="27">
        <v>0.0</v>
      </c>
      <c r="AA68" s="27">
        <v>11.264701604843143</v>
      </c>
      <c r="AB68" s="32">
        <f>X68/'summary | O-IRP (low cost insta'!$G67</f>
        <v>1.011870231</v>
      </c>
      <c r="AD68" s="27">
        <v>5689.863968167893</v>
      </c>
      <c r="AE68" s="27">
        <v>5689.863968167893</v>
      </c>
      <c r="AF68" s="27">
        <v>0.0</v>
      </c>
      <c r="AG68" s="27">
        <v>27.216523075103737</v>
      </c>
      <c r="AH68" s="32">
        <f>AD68/'summary | O-IRP (low cost insta'!$G67</f>
        <v>0.9999999944</v>
      </c>
      <c r="AJ68" s="21">
        <f>INDIRECT("'all | ALG^({\gamma}) (low cost instances)'!AE"&amp;ROW('all | ALG^({gamma}) (low cost i'!$AE$16)+(ROW()-11) * 6)</f>
        <v>6364.638</v>
      </c>
      <c r="AK68" s="21">
        <f>INDIRECT("'all | ALG^({\gamma}) (low cost instances)'!AF"&amp;ROW('all | ALG^({gamma}) (low cost i'!$AF$16)+(ROW()-11) * 6)</f>
        <v>6364.638</v>
      </c>
      <c r="AL68" s="21">
        <f>INDIRECT("'all | ALG^({\gamma}) (low cost instances)'!AG"&amp;ROW('all | ALG^({gamma}) (low cost i'!$AG$16)+(ROW()-11) * 6)</f>
        <v>0</v>
      </c>
      <c r="AM68" s="21">
        <f>INDIRECT("'all | ALG^({\gamma}) (low cost instances)'!AH"&amp;ROW('all | ALG^({gamma}) (low cost i'!$AH$16)+(ROW()-11) * 6)</f>
        <v>4.369968367</v>
      </c>
      <c r="AN68" s="32">
        <f>AJ68/'summary | O-IRP (low cost insta'!$G67</f>
        <v>1.11859229</v>
      </c>
      <c r="AP68" s="21">
        <v>6245.8665</v>
      </c>
      <c r="AQ68" s="21">
        <v>6245.8665</v>
      </c>
      <c r="AR68" s="21">
        <v>0.0</v>
      </c>
      <c r="AS68" s="21">
        <v>5.44590102434158</v>
      </c>
      <c r="AT68" s="32">
        <f>AP68/'summary | O-IRP (low cost insta'!$G67</f>
        <v>1.097718065</v>
      </c>
      <c r="AV68" s="21">
        <v>8615.69999575416</v>
      </c>
      <c r="AW68" s="21">
        <v>8615.69999575416</v>
      </c>
      <c r="AX68" s="21">
        <v>0.0</v>
      </c>
      <c r="AY68" s="21">
        <v>1.66730275154114</v>
      </c>
      <c r="AZ68" s="32">
        <f>AV68/'summary | O-IRP (low cost insta'!$G67</f>
        <v>1.514218968</v>
      </c>
      <c r="BB68" s="32"/>
      <c r="BC68" s="32"/>
      <c r="BD68" s="21">
        <v>0.0</v>
      </c>
      <c r="BE68" s="21">
        <v>0.0</v>
      </c>
      <c r="BF68" s="21">
        <v>0.0</v>
      </c>
      <c r="BG68" s="21">
        <v>0.0</v>
      </c>
      <c r="BH68" s="21">
        <v>0.0</v>
      </c>
      <c r="BI68" s="21">
        <v>0.0</v>
      </c>
      <c r="BJ68" s="21">
        <v>0.0</v>
      </c>
      <c r="BK68" s="21">
        <v>0.0</v>
      </c>
    </row>
    <row r="69">
      <c r="D69" s="22">
        <v>15.0</v>
      </c>
      <c r="F69" s="21">
        <v>9434.646</v>
      </c>
      <c r="G69" s="21">
        <v>9434.646</v>
      </c>
      <c r="H69" s="21">
        <v>0.0</v>
      </c>
      <c r="I69" s="21">
        <v>1.85457973480225</v>
      </c>
      <c r="J69" s="32">
        <f>F69/'summary | O-IRP (low cost insta'!G68</f>
        <v>1.514071046</v>
      </c>
      <c r="L69" s="21">
        <v>8428.38999405229</v>
      </c>
      <c r="M69" s="21">
        <v>8428.38999405229</v>
      </c>
      <c r="N69" s="21">
        <v>0.0</v>
      </c>
      <c r="O69" s="21">
        <v>5.68592467308045</v>
      </c>
      <c r="P69" s="32">
        <f>L69/'summary | O-IRP (low cost insta'!$G68</f>
        <v>1.352587183</v>
      </c>
      <c r="R69" s="21">
        <v>7077.86</v>
      </c>
      <c r="S69" s="21">
        <v>7077.86</v>
      </c>
      <c r="T69" s="21">
        <v>0.0</v>
      </c>
      <c r="U69" s="21">
        <v>12.8731813430786</v>
      </c>
      <c r="V69" s="32">
        <f>R69/'summary | O-IRP (low cost insta'!$G68</f>
        <v>1.135854265</v>
      </c>
      <c r="X69" s="21">
        <v>6337.704</v>
      </c>
      <c r="Y69" s="21">
        <v>6337.704</v>
      </c>
      <c r="Z69" s="21">
        <v>0.0</v>
      </c>
      <c r="AA69" s="21">
        <v>32.4628430843353</v>
      </c>
      <c r="AB69" s="32">
        <f>X69/'summary | O-IRP (low cost insta'!$G68</f>
        <v>1.017074104</v>
      </c>
      <c r="AD69" s="21">
        <v>6231.31</v>
      </c>
      <c r="AE69" s="21">
        <v>6231.31</v>
      </c>
      <c r="AF69" s="21">
        <v>0.0</v>
      </c>
      <c r="AG69" s="21">
        <v>74.3534547328949</v>
      </c>
      <c r="AH69" s="32">
        <f>AD69/'summary | O-IRP (low cost insta'!$G68</f>
        <v>1.000000005</v>
      </c>
      <c r="AJ69" s="21">
        <f>INDIRECT("'all | ALG^({\gamma}) (low cost instances)'!AE"&amp;ROW('all | ALG^({gamma}) (low cost i'!$AE$16)+(ROW()-11) * 6)</f>
        <v>6860.704</v>
      </c>
      <c r="AK69" s="21">
        <f>INDIRECT("'all | ALG^({\gamma}) (low cost instances)'!AF"&amp;ROW('all | ALG^({gamma}) (low cost i'!$AF$16)+(ROW()-11) * 6)</f>
        <v>6860.704</v>
      </c>
      <c r="AL69" s="21">
        <f>INDIRECT("'all | ALG^({\gamma}) (low cost instances)'!AG"&amp;ROW('all | ALG^({gamma}) (low cost i'!$AG$16)+(ROW()-11) * 6)</f>
        <v>0</v>
      </c>
      <c r="AM69" s="21">
        <f>INDIRECT("'all | ALG^({\gamma}) (low cost instances)'!AH"&amp;ROW('all | ALG^({gamma}) (low cost i'!$AH$16)+(ROW()-11) * 6)</f>
        <v>18.275595</v>
      </c>
      <c r="AN69" s="32">
        <f>AJ69/'summary | O-IRP (low cost insta'!$G68</f>
        <v>1.101005091</v>
      </c>
      <c r="AP69" s="21">
        <v>6580.8985</v>
      </c>
      <c r="AQ69" s="21">
        <v>6580.8985</v>
      </c>
      <c r="AR69" s="21">
        <v>0.0</v>
      </c>
      <c r="AS69" s="21">
        <v>19.5912819743156</v>
      </c>
      <c r="AT69" s="32">
        <f>AP69/'summary | O-IRP (low cost insta'!$G68</f>
        <v>1.056101933</v>
      </c>
      <c r="AV69" s="21">
        <v>9340.748</v>
      </c>
      <c r="AW69" s="21">
        <v>9340.748</v>
      </c>
      <c r="AX69" s="21">
        <v>0.0</v>
      </c>
      <c r="AY69" s="21">
        <v>3.41899576187134</v>
      </c>
      <c r="AZ69" s="32">
        <f>AV69/'summary | O-IRP (low cost insta'!$G68</f>
        <v>1.499002304</v>
      </c>
      <c r="BB69" s="32"/>
      <c r="BC69" s="32"/>
      <c r="BD69" s="21">
        <v>0.0</v>
      </c>
      <c r="BE69" s="21">
        <v>0.0</v>
      </c>
      <c r="BF69" s="21">
        <v>0.0</v>
      </c>
      <c r="BG69" s="21">
        <v>0.0</v>
      </c>
      <c r="BH69" s="21">
        <v>0.0</v>
      </c>
      <c r="BI69" s="21">
        <v>0.0</v>
      </c>
      <c r="BJ69" s="21">
        <v>0.0</v>
      </c>
      <c r="BK69" s="21">
        <v>0.0</v>
      </c>
    </row>
    <row r="70">
      <c r="D70" s="22">
        <v>20.0</v>
      </c>
      <c r="F70" s="21">
        <v>11464.348</v>
      </c>
      <c r="G70" s="21">
        <v>11464.348</v>
      </c>
      <c r="H70" s="21">
        <v>0.0</v>
      </c>
      <c r="I70" s="21">
        <v>7.77166199684143</v>
      </c>
      <c r="J70" s="32">
        <f>F70/'summary | O-IRP (low cost insta'!G69</f>
        <v>1.538652979</v>
      </c>
      <c r="L70" s="21">
        <v>9385.46</v>
      </c>
      <c r="M70" s="21">
        <v>9385.46</v>
      </c>
      <c r="N70" s="21">
        <v>0.0</v>
      </c>
      <c r="O70" s="21">
        <v>44.8186663150787</v>
      </c>
      <c r="P70" s="32">
        <f>L70/'summary | O-IRP (low cost insta'!$G69</f>
        <v>1.25964128</v>
      </c>
      <c r="R70" s="21">
        <v>8366.30799985</v>
      </c>
      <c r="S70" s="21">
        <v>8366.30799985</v>
      </c>
      <c r="T70" s="21">
        <v>0.0</v>
      </c>
      <c r="U70" s="21">
        <v>333.903921318054</v>
      </c>
      <c r="V70" s="32">
        <f>R70/'summary | O-IRP (low cost insta'!$G69</f>
        <v>1.12285886</v>
      </c>
      <c r="X70" s="21">
        <v>7608.54197332211</v>
      </c>
      <c r="Y70" s="21">
        <v>7608.54197332211</v>
      </c>
      <c r="Z70" s="21">
        <v>0.0</v>
      </c>
      <c r="AA70" s="21">
        <v>1164.84352822304</v>
      </c>
      <c r="AB70" s="32">
        <f>X70/'summary | O-IRP (low cost insta'!$G69</f>
        <v>1.021157572</v>
      </c>
      <c r="AD70" s="21">
        <v>7482.69397366173</v>
      </c>
      <c r="AE70" s="21">
        <v>7391.19052221505</v>
      </c>
      <c r="AF70" s="21">
        <v>1.09228637888716</v>
      </c>
      <c r="AG70" s="21">
        <v>2147.81281814575</v>
      </c>
      <c r="AH70" s="32">
        <f>AD70/'summary | O-IRP (low cost insta'!$G69</f>
        <v>1.004267262</v>
      </c>
      <c r="AJ70" s="21">
        <f>INDIRECT("'all | ALG^({\gamma}) (low cost instances)'!AE"&amp;ROW('all | ALG^({gamma}) (low cost i'!$AE$16)+(ROW()-11) * 6)</f>
        <v>8250.032</v>
      </c>
      <c r="AK70" s="21">
        <f>INDIRECT("'all | ALG^({\gamma}) (low cost instances)'!AF"&amp;ROW('all | ALG^({gamma}) (low cost i'!$AF$16)+(ROW()-11) * 6)</f>
        <v>8250.032</v>
      </c>
      <c r="AL70" s="21">
        <f>INDIRECT("'all | ALG^({\gamma}) (low cost instances)'!AG"&amp;ROW('all | ALG^({gamma}) (low cost i'!$AG$16)+(ROW()-11) * 6)</f>
        <v>0</v>
      </c>
      <c r="AM70" s="21">
        <f>INDIRECT("'all | ALG^({\gamma}) (low cost instances)'!AH"&amp;ROW('all | ALG^({gamma}) (low cost i'!$AH$16)+(ROW()-11) * 6)</f>
        <v>672.6369448</v>
      </c>
      <c r="AN70" s="32">
        <f>AJ70/'summary | O-IRP (low cost insta'!$G69</f>
        <v>1.107253226</v>
      </c>
      <c r="AP70" s="21">
        <v>8286.921</v>
      </c>
      <c r="AQ70" s="21">
        <v>8286.921</v>
      </c>
      <c r="AR70" s="21">
        <v>0.0</v>
      </c>
      <c r="AS70" s="21">
        <v>502.696958231926</v>
      </c>
      <c r="AT70" s="32">
        <f>AP70/'summary | O-IRP (low cost insta'!$G69</f>
        <v>1.112204173</v>
      </c>
      <c r="AV70" s="21">
        <v>11467.748</v>
      </c>
      <c r="AW70" s="21">
        <v>11467.548</v>
      </c>
      <c r="AX70" s="21">
        <v>0.001767042015842</v>
      </c>
      <c r="AY70" s="21">
        <v>12.3852771282196</v>
      </c>
      <c r="AZ70" s="32">
        <f>AV70/'summary | O-IRP (low cost insta'!$G69</f>
        <v>1.5391093</v>
      </c>
      <c r="BB70" s="32"/>
      <c r="BC70" s="32"/>
      <c r="BD70" s="21">
        <v>0.0</v>
      </c>
      <c r="BE70" s="21">
        <v>0.0</v>
      </c>
      <c r="BF70" s="21">
        <v>0.0</v>
      </c>
      <c r="BG70" s="21">
        <v>0.0</v>
      </c>
      <c r="BH70" s="21">
        <v>0.010922863788872</v>
      </c>
      <c r="BI70" s="21">
        <v>0.0</v>
      </c>
      <c r="BJ70" s="21">
        <v>0.0</v>
      </c>
      <c r="BK70" s="21">
        <v>1.76704201584153E-5</v>
      </c>
    </row>
    <row r="71">
      <c r="D71" s="22">
        <v>25.0</v>
      </c>
      <c r="F71" s="21">
        <v>12695.24</v>
      </c>
      <c r="G71" s="21">
        <v>12695.24</v>
      </c>
      <c r="H71" s="21">
        <v>0.0</v>
      </c>
      <c r="I71" s="21">
        <v>20.5871477127075</v>
      </c>
      <c r="J71" s="32">
        <f>F71/'summary | O-IRP (low cost insta'!G70</f>
        <v>1.64557723</v>
      </c>
      <c r="L71" s="21">
        <v>10182.5279917</v>
      </c>
      <c r="M71" s="21">
        <v>10182.5279917</v>
      </c>
      <c r="N71" s="21">
        <v>0.0</v>
      </c>
      <c r="O71" s="21">
        <v>224.328303527832</v>
      </c>
      <c r="P71" s="32">
        <f>L71/'summary | O-IRP (low cost insta'!$G70</f>
        <v>1.319875498</v>
      </c>
      <c r="R71" s="21">
        <v>9196.02799636935</v>
      </c>
      <c r="S71" s="21">
        <v>9196.02799636935</v>
      </c>
      <c r="T71" s="21">
        <v>0.0</v>
      </c>
      <c r="U71" s="21">
        <v>1115.48451681137</v>
      </c>
      <c r="V71" s="32">
        <f>R71/'summary | O-IRP (low cost insta'!$G70</f>
        <v>1.192003797</v>
      </c>
      <c r="X71" s="21">
        <v>8161.142</v>
      </c>
      <c r="Y71" s="21">
        <v>8161.142</v>
      </c>
      <c r="Z71" s="21">
        <v>0.0</v>
      </c>
      <c r="AA71" s="21">
        <v>2655.02660536766</v>
      </c>
      <c r="AB71" s="32">
        <f>X71/'summary | O-IRP (low cost insta'!$G70</f>
        <v>1.057860226</v>
      </c>
      <c r="AD71" s="21">
        <v>8100.692</v>
      </c>
      <c r="AE71" s="21">
        <v>7702.93489459985</v>
      </c>
      <c r="AF71" s="21">
        <v>4.68884651699134</v>
      </c>
      <c r="AG71" s="21">
        <v>4343.92725419998</v>
      </c>
      <c r="AH71" s="32">
        <f>AD71/'summary | O-IRP (low cost insta'!$G70</f>
        <v>1.0500246</v>
      </c>
      <c r="AJ71" s="21">
        <f>INDIRECT("'all | ALG^({\gamma}) (low cost instances)'!AE"&amp;ROW('all | ALG^({gamma}) (low cost i'!$AE$16)+(ROW()-11) * 6)</f>
        <v>9062.67</v>
      </c>
      <c r="AK71" s="21">
        <f>INDIRECT("'all | ALG^({\gamma}) (low cost instances)'!AF"&amp;ROW('all | ALG^({gamma}) (low cost i'!$AF$16)+(ROW()-11) * 6)</f>
        <v>9062.67</v>
      </c>
      <c r="AL71" s="21">
        <f>INDIRECT("'all | ALG^({\gamma}) (low cost instances)'!AG"&amp;ROW('all | ALG^({gamma}) (low cost i'!$AG$16)+(ROW()-11) * 6)</f>
        <v>0</v>
      </c>
      <c r="AM71" s="21">
        <f>INDIRECT("'all | ALG^({\gamma}) (low cost instances)'!AH"&amp;ROW('all | ALG^({gamma}) (low cost i'!$AH$16)+(ROW()-11) * 6)</f>
        <v>1408.302688</v>
      </c>
      <c r="AN71" s="32">
        <f>AJ71/'summary | O-IRP (low cost insta'!$G70</f>
        <v>1.174717721</v>
      </c>
      <c r="AP71" s="21">
        <v>9012.6675</v>
      </c>
      <c r="AQ71" s="21">
        <v>9012.6675</v>
      </c>
      <c r="AR71" s="21">
        <v>0.0</v>
      </c>
      <c r="AS71" s="21">
        <v>1324.91780141592</v>
      </c>
      <c r="AT71" s="32">
        <f>AP71/'summary | O-IRP (low cost insta'!$G70</f>
        <v>1.168236317</v>
      </c>
      <c r="AV71" s="21">
        <v>12625.4599989011</v>
      </c>
      <c r="AW71" s="21">
        <v>12625.4599989011</v>
      </c>
      <c r="AX71" s="21">
        <v>0.0</v>
      </c>
      <c r="AY71" s="21">
        <v>32.7122264862061</v>
      </c>
      <c r="AZ71" s="32">
        <f>AV71/'summary | O-IRP (low cost insta'!$G70</f>
        <v>1.636532236</v>
      </c>
      <c r="BB71" s="32"/>
      <c r="BC71" s="32"/>
      <c r="BD71" s="21">
        <v>0.0</v>
      </c>
      <c r="BE71" s="21">
        <v>0.0</v>
      </c>
      <c r="BF71" s="21">
        <v>0.0</v>
      </c>
      <c r="BG71" s="21">
        <v>0.0</v>
      </c>
      <c r="BH71" s="21">
        <v>0.046888465169913</v>
      </c>
      <c r="BI71" s="21">
        <v>0.0</v>
      </c>
      <c r="BJ71" s="21">
        <v>0.0</v>
      </c>
      <c r="BK71" s="21">
        <v>0.0</v>
      </c>
    </row>
    <row r="72">
      <c r="D72" s="22">
        <v>30.0</v>
      </c>
      <c r="F72" s="21">
        <v>13001.304</v>
      </c>
      <c r="G72" s="21">
        <v>13001.304</v>
      </c>
      <c r="H72" s="21">
        <v>0.0</v>
      </c>
      <c r="I72" s="21">
        <v>48.8665056228638</v>
      </c>
      <c r="J72" s="32">
        <f>F72/'summary | O-IRP (low cost insta'!G71</f>
        <v>1.645039378</v>
      </c>
      <c r="L72" s="21">
        <v>11116.46</v>
      </c>
      <c r="M72" s="21">
        <v>11116.46</v>
      </c>
      <c r="N72" s="21">
        <v>0.0</v>
      </c>
      <c r="O72" s="21">
        <v>168.353073358536</v>
      </c>
      <c r="P72" s="32">
        <f>L72/'summary | O-IRP (low cost insta'!$G71</f>
        <v>1.406552331</v>
      </c>
      <c r="R72" s="21">
        <v>9226.854</v>
      </c>
      <c r="S72" s="21">
        <v>9194.46560047758</v>
      </c>
      <c r="T72" s="21">
        <v>0.360332834542183</v>
      </c>
      <c r="U72" s="21">
        <v>2971.0037340641</v>
      </c>
      <c r="V72" s="32">
        <f>R72/'summary | O-IRP (low cost insta'!$G71</f>
        <v>1.167462753</v>
      </c>
      <c r="X72" s="21">
        <v>8399.31597045329</v>
      </c>
      <c r="Y72" s="21">
        <v>8337.76085906627</v>
      </c>
      <c r="Z72" s="21">
        <v>0.670741757938689</v>
      </c>
      <c r="AA72" s="21">
        <v>2928.92591176033</v>
      </c>
      <c r="AB72" s="32">
        <f>X72/'summary | O-IRP (low cost insta'!$G71</f>
        <v>1.062755361</v>
      </c>
      <c r="AD72" s="21">
        <v>8299.12599999999</v>
      </c>
      <c r="AE72" s="21">
        <v>7926.3697563518</v>
      </c>
      <c r="AF72" s="21">
        <v>4.39341963776782</v>
      </c>
      <c r="AG72" s="21">
        <v>3434.34752812386</v>
      </c>
      <c r="AH72" s="32">
        <f>AD72/'summary | O-IRP (low cost insta'!$G71</f>
        <v>1.050078444</v>
      </c>
      <c r="AJ72" s="21">
        <f>INDIRECT("'all | ALG^({\gamma}) (low cost instances)'!AE"&amp;ROW('all | ALG^({gamma}) (low cost i'!$AE$16)+(ROW()-11) * 6)</f>
        <v>9320.280918</v>
      </c>
      <c r="AK72" s="21">
        <f>INDIRECT("'all | ALG^({\gamma}) (low cost instances)'!AF"&amp;ROW('all | ALG^({gamma}) (low cost i'!$AF$16)+(ROW()-11) * 6)</f>
        <v>9320.280918</v>
      </c>
      <c r="AL72" s="21">
        <f>INDIRECT("'all | ALG^({\gamma}) (low cost instances)'!AG"&amp;ROW('all | ALG^({gamma}) (low cost i'!$AG$16)+(ROW()-11) * 6)</f>
        <v>0</v>
      </c>
      <c r="AM72" s="21">
        <f>INDIRECT("'all | ALG^({\gamma}) (low cost instances)'!AH"&amp;ROW('all | ALG^({gamma}) (low cost i'!$AH$16)+(ROW()-11) * 6)</f>
        <v>1844.844831</v>
      </c>
      <c r="AN72" s="32">
        <f>AJ72/'summary | O-IRP (low cost insta'!$G71</f>
        <v>1.179283949</v>
      </c>
      <c r="AP72" s="21">
        <v>9463.9945</v>
      </c>
      <c r="AQ72" s="21">
        <v>9463.9945</v>
      </c>
      <c r="AR72" s="21">
        <v>0.0</v>
      </c>
      <c r="AS72" s="21">
        <v>2310.67826836109</v>
      </c>
      <c r="AT72" s="32">
        <f>AP72/'summary | O-IRP (low cost insta'!$G71</f>
        <v>1.197467856</v>
      </c>
      <c r="AV72" s="21">
        <v>12978.304</v>
      </c>
      <c r="AW72" s="21">
        <v>12978.304</v>
      </c>
      <c r="AX72" s="21">
        <v>0.0</v>
      </c>
      <c r="AY72" s="21">
        <v>49.9729758739471</v>
      </c>
      <c r="AZ72" s="32">
        <f>AV72/'summary | O-IRP (low cost insta'!$G71</f>
        <v>1.642129216</v>
      </c>
      <c r="BB72" s="32"/>
      <c r="BC72" s="32"/>
      <c r="BD72" s="21">
        <v>0.0</v>
      </c>
      <c r="BE72" s="21">
        <v>0.0</v>
      </c>
      <c r="BF72" s="21">
        <v>0.003603328345422</v>
      </c>
      <c r="BG72" s="21">
        <v>0.006707417579387</v>
      </c>
      <c r="BH72" s="21">
        <v>0.043934196377678</v>
      </c>
      <c r="BI72" s="21">
        <v>0.0</v>
      </c>
      <c r="BJ72" s="21">
        <v>0.0</v>
      </c>
      <c r="BK72" s="21">
        <v>0.0</v>
      </c>
    </row>
    <row r="73">
      <c r="D73" s="25" t="s">
        <v>21</v>
      </c>
      <c r="F73" s="26">
        <f t="shared" ref="F73:J73" si="54">AVERAGE(F67:F72)</f>
        <v>10207.47967</v>
      </c>
      <c r="G73" s="26">
        <f t="shared" si="54"/>
        <v>10207.47967</v>
      </c>
      <c r="H73" s="26">
        <f t="shared" si="54"/>
        <v>0</v>
      </c>
      <c r="I73" s="26">
        <f t="shared" si="54"/>
        <v>13.35771491</v>
      </c>
      <c r="J73" s="26">
        <f t="shared" si="54"/>
        <v>1.566179156</v>
      </c>
      <c r="L73" s="26">
        <f t="shared" ref="L73:P73" si="55">AVERAGE(L67:L72)</f>
        <v>8563.302998</v>
      </c>
      <c r="M73" s="26">
        <f t="shared" si="55"/>
        <v>8563.302998</v>
      </c>
      <c r="N73" s="26">
        <f t="shared" si="55"/>
        <v>0</v>
      </c>
      <c r="O73" s="26">
        <f t="shared" si="55"/>
        <v>74.47731801</v>
      </c>
      <c r="P73" s="26">
        <f t="shared" si="55"/>
        <v>1.316412724</v>
      </c>
      <c r="R73" s="26">
        <f t="shared" ref="R73:V73" si="56">AVERAGE(R67:R72)</f>
        <v>7429.769333</v>
      </c>
      <c r="S73" s="26">
        <f t="shared" si="56"/>
        <v>7424.371266</v>
      </c>
      <c r="T73" s="26">
        <f t="shared" si="56"/>
        <v>0.06005547242</v>
      </c>
      <c r="U73" s="26">
        <f t="shared" si="56"/>
        <v>739.9597424</v>
      </c>
      <c r="V73" s="26">
        <f t="shared" si="56"/>
        <v>1.141845261</v>
      </c>
      <c r="X73" s="26">
        <f t="shared" ref="X73:AB73" si="57">AVERAGE(X67:X72)</f>
        <v>6707.73899</v>
      </c>
      <c r="Y73" s="26">
        <f t="shared" si="57"/>
        <v>6697.479805</v>
      </c>
      <c r="Z73" s="26">
        <f t="shared" si="57"/>
        <v>0.111790293</v>
      </c>
      <c r="AA73" s="26">
        <f t="shared" si="57"/>
        <v>1132.353843</v>
      </c>
      <c r="AB73" s="26">
        <f t="shared" si="57"/>
        <v>1.032463899</v>
      </c>
      <c r="AD73" s="26">
        <f t="shared" ref="AD73:AH73" si="58">AVERAGE(AD67:AD72)</f>
        <v>6615.404324</v>
      </c>
      <c r="AE73" s="26">
        <f t="shared" si="58"/>
        <v>6471.734857</v>
      </c>
      <c r="AF73" s="26">
        <f t="shared" si="58"/>
        <v>1.695758756</v>
      </c>
      <c r="AG73" s="26">
        <f t="shared" si="58"/>
        <v>1671.583946</v>
      </c>
      <c r="AH73" s="26">
        <f t="shared" si="58"/>
        <v>1.017395052</v>
      </c>
      <c r="AJ73" s="26">
        <f t="shared" ref="AJ73:AN73" si="59">AVERAGE(AJ67:AJ72)</f>
        <v>7311.00582</v>
      </c>
      <c r="AK73" s="26">
        <f t="shared" si="59"/>
        <v>7311.00582</v>
      </c>
      <c r="AL73" s="26">
        <f t="shared" si="59"/>
        <v>0</v>
      </c>
      <c r="AM73" s="26">
        <f t="shared" si="59"/>
        <v>658.317523</v>
      </c>
      <c r="AN73" s="26">
        <f t="shared" si="59"/>
        <v>1.11857429</v>
      </c>
      <c r="AP73" s="26">
        <f t="shared" ref="AP73:AT73" si="60">AVERAGE(AP67:AP72)</f>
        <v>7285.00975</v>
      </c>
      <c r="AQ73" s="26">
        <f t="shared" si="60"/>
        <v>7285.00975</v>
      </c>
      <c r="AR73" s="26">
        <f t="shared" si="60"/>
        <v>0</v>
      </c>
      <c r="AS73" s="26">
        <f t="shared" si="60"/>
        <v>694.1767349</v>
      </c>
      <c r="AT73" s="26">
        <f t="shared" si="60"/>
        <v>1.115187173</v>
      </c>
      <c r="AV73" s="26">
        <f t="shared" ref="AV73:AZ73" si="61">AVERAGE(AV67:AV72)</f>
        <v>10119.227</v>
      </c>
      <c r="AW73" s="26">
        <f t="shared" si="61"/>
        <v>10119.19367</v>
      </c>
      <c r="AX73" s="26">
        <f t="shared" si="61"/>
        <v>0.0002945070026</v>
      </c>
      <c r="AY73" s="26">
        <f t="shared" si="61"/>
        <v>16.71659125</v>
      </c>
      <c r="AZ73" s="26">
        <f t="shared" si="61"/>
        <v>1.548920471</v>
      </c>
      <c r="BB73" s="27"/>
      <c r="BC73" s="27"/>
      <c r="BD73" s="26">
        <f>AVERAGE(BD67:BD72)</f>
        <v>0</v>
      </c>
      <c r="BE73" s="26">
        <f>100*DF73</f>
        <v>0</v>
      </c>
      <c r="BF73" s="26">
        <f t="shared" ref="BF73:BK73" si="62">AVERAGE(BF67:BF72)</f>
        <v>0.0006005547242</v>
      </c>
      <c r="BG73" s="26">
        <f t="shared" si="62"/>
        <v>0.00111790293</v>
      </c>
      <c r="BH73" s="26">
        <f t="shared" si="62"/>
        <v>0.01695758756</v>
      </c>
      <c r="BI73" s="26">
        <f t="shared" si="62"/>
        <v>0</v>
      </c>
      <c r="BJ73" s="26">
        <f t="shared" si="62"/>
        <v>0</v>
      </c>
      <c r="BK73" s="26">
        <f t="shared" si="62"/>
        <v>0.000002945070026</v>
      </c>
    </row>
    <row r="74">
      <c r="C74" s="5">
        <v>3.0</v>
      </c>
      <c r="D74" s="20">
        <v>5.0</v>
      </c>
      <c r="F74" s="21">
        <v>7068.39</v>
      </c>
      <c r="G74" s="21">
        <v>7068.39</v>
      </c>
      <c r="H74" s="21">
        <v>0.0</v>
      </c>
      <c r="I74" s="21">
        <v>0.077728319168091</v>
      </c>
      <c r="J74" s="32">
        <f>F74/'summary | O-IRP (low cost insta'!G73</f>
        <v>1.426342783</v>
      </c>
      <c r="L74" s="21">
        <v>5503.578</v>
      </c>
      <c r="M74" s="21">
        <v>5503.578</v>
      </c>
      <c r="N74" s="21">
        <v>0.0</v>
      </c>
      <c r="O74" s="21">
        <v>0.808486700057983</v>
      </c>
      <c r="P74" s="32">
        <f>L74/'summary | O-IRP (low cost insta'!$G73</f>
        <v>1.110576632</v>
      </c>
      <c r="R74" s="21">
        <v>5493.45</v>
      </c>
      <c r="S74" s="21">
        <v>5493.45</v>
      </c>
      <c r="T74" s="21">
        <v>0.0</v>
      </c>
      <c r="U74" s="21">
        <v>1.68578767776489</v>
      </c>
      <c r="V74" s="32">
        <f>R74/'summary | O-IRP (low cost insta'!$G73</f>
        <v>1.108532886</v>
      </c>
      <c r="X74" s="21">
        <v>5034.584</v>
      </c>
      <c r="Y74" s="21">
        <v>5034.584</v>
      </c>
      <c r="Z74" s="21">
        <v>0.0</v>
      </c>
      <c r="AA74" s="21">
        <v>99.7887208938599</v>
      </c>
      <c r="AB74" s="32">
        <f>X74/'summary | O-IRP (low cost insta'!$G73</f>
        <v>1.015937513</v>
      </c>
      <c r="AD74" s="21">
        <v>4955.7639897755</v>
      </c>
      <c r="AE74" s="21">
        <v>4955.7639897755</v>
      </c>
      <c r="AF74" s="21">
        <v>0.0</v>
      </c>
      <c r="AG74" s="21">
        <v>8.4842716217041</v>
      </c>
      <c r="AH74" s="32">
        <f>AD74/'summary | O-IRP (low cost insta'!$G73</f>
        <v>1.000032285</v>
      </c>
      <c r="AJ74" s="21">
        <f>INDIRECT("'all | ALG^({\gamma}) (low cost instances)'!AE"&amp;ROW('all | ALG^({gamma}) (low cost i'!$AE$17)+(ROW()-12) * 6)</f>
        <v>5217.422</v>
      </c>
      <c r="AK74" s="21">
        <f>INDIRECT("'all | ALG^({\gamma}) (low cost instances)'!AF"&amp;ROW('all | ALG^({gamma}) (low cost i'!$AF$17)+(ROW()-12) * 6)</f>
        <v>5217.422</v>
      </c>
      <c r="AL74" s="21">
        <f>INDIRECT("'all | ALG^({\gamma}) (low cost instances)'!AG"&amp;ROW('all | ALG^({gamma}) (low cost i'!$AG$17)+(ROW()-12) * 6)</f>
        <v>0</v>
      </c>
      <c r="AM74" s="21">
        <f>INDIRECT("'all | ALG^({\gamma}) (low cost instances)'!AH"&amp;ROW('all | ALG^({gamma}) (low cost i'!$AH$17)+(ROW()-12) * 6)</f>
        <v>3.374466181</v>
      </c>
      <c r="AN74" s="32">
        <f>AJ74/'summary | O-IRP (low cost insta'!$G73</f>
        <v>1.052832713</v>
      </c>
      <c r="AP74" s="21">
        <v>5261.5775</v>
      </c>
      <c r="AQ74" s="21">
        <v>5261.5775</v>
      </c>
      <c r="AR74" s="21">
        <v>0.0</v>
      </c>
      <c r="AS74" s="21">
        <v>3.0319060087204</v>
      </c>
      <c r="AT74" s="32">
        <f>AP74/'summary | O-IRP (low cost insta'!$G73</f>
        <v>1.061742928</v>
      </c>
      <c r="AV74" s="21">
        <v>7004.166</v>
      </c>
      <c r="AW74" s="21">
        <v>7004.166</v>
      </c>
      <c r="AX74" s="21">
        <v>0.0</v>
      </c>
      <c r="AY74" s="21">
        <v>0.151682138442993</v>
      </c>
      <c r="AZ74" s="32">
        <f>AV74/'summary | O-IRP (low cost insta'!$G73</f>
        <v>1.41338291</v>
      </c>
      <c r="BB74" s="32"/>
      <c r="BC74" s="32"/>
      <c r="BD74" s="21">
        <v>0.0</v>
      </c>
      <c r="BE74" s="21">
        <v>0.0</v>
      </c>
      <c r="BF74" s="21">
        <v>0.0</v>
      </c>
      <c r="BG74" s="21">
        <v>0.0</v>
      </c>
      <c r="BH74" s="21">
        <v>0.0</v>
      </c>
      <c r="BI74" s="21">
        <v>0.0</v>
      </c>
      <c r="BJ74" s="21">
        <v>0.0</v>
      </c>
      <c r="BK74" s="21">
        <v>0.0</v>
      </c>
    </row>
    <row r="75">
      <c r="D75" s="22">
        <v>10.0</v>
      </c>
      <c r="F75" s="21">
        <v>9723.35</v>
      </c>
      <c r="G75" s="21">
        <v>9723.35</v>
      </c>
      <c r="H75" s="21">
        <v>0.0</v>
      </c>
      <c r="I75" s="21">
        <v>1.49439740180969</v>
      </c>
      <c r="J75" s="32">
        <f>F75/'summary | O-IRP (low cost insta'!G74</f>
        <v>1.406683791</v>
      </c>
      <c r="L75" s="27">
        <v>8214.404</v>
      </c>
      <c r="M75" s="27">
        <v>8214.404</v>
      </c>
      <c r="N75" s="27">
        <v>0.0</v>
      </c>
      <c r="O75" s="27">
        <v>6.399114826202392</v>
      </c>
      <c r="P75" s="32">
        <f>L75/'summary | O-IRP (low cost insta'!$G74</f>
        <v>1.188383526</v>
      </c>
      <c r="R75" s="27">
        <v>7458.255999999999</v>
      </c>
      <c r="S75" s="27">
        <v>7458.255999999999</v>
      </c>
      <c r="T75" s="27">
        <v>0.0</v>
      </c>
      <c r="U75" s="27">
        <v>17.264093637466413</v>
      </c>
      <c r="V75" s="32">
        <f>R75/'summary | O-IRP (low cost insta'!$G74</f>
        <v>1.07899107</v>
      </c>
      <c r="X75" s="27">
        <v>6997.949999999999</v>
      </c>
      <c r="Y75" s="27">
        <v>6997.949999999999</v>
      </c>
      <c r="Z75" s="27">
        <v>0.0</v>
      </c>
      <c r="AA75" s="27">
        <v>81.65734653472894</v>
      </c>
      <c r="AB75" s="32">
        <f>X75/'summary | O-IRP (low cost insta'!$G74</f>
        <v>1.012398282</v>
      </c>
      <c r="AD75" s="27">
        <v>6912.2499415068205</v>
      </c>
      <c r="AE75" s="27">
        <v>6912.2499415068205</v>
      </c>
      <c r="AF75" s="27">
        <v>0.0</v>
      </c>
      <c r="AG75" s="27">
        <v>768.6104024410255</v>
      </c>
      <c r="AH75" s="32">
        <f>AD75/'summary | O-IRP (low cost insta'!$G74</f>
        <v>0.9999999951</v>
      </c>
      <c r="AJ75" s="21">
        <f>INDIRECT("'all | ALG^({\gamma}) (low cost instances)'!AE"&amp;ROW('all | ALG^({gamma}) (low cost i'!$AE$17)+(ROW()-12) * 6)</f>
        <v>7649.552</v>
      </c>
      <c r="AK75" s="21">
        <f>INDIRECT("'all | ALG^({\gamma}) (low cost instances)'!AF"&amp;ROW('all | ALG^({gamma}) (low cost i'!$AF$17)+(ROW()-12) * 6)</f>
        <v>7649.552</v>
      </c>
      <c r="AL75" s="21">
        <f>INDIRECT("'all | ALG^({\gamma}) (low cost instances)'!AG"&amp;ROW('all | ALG^({gamma}) (low cost i'!$AG$17)+(ROW()-12) * 6)</f>
        <v>0</v>
      </c>
      <c r="AM75" s="21">
        <f>INDIRECT("'all | ALG^({\gamma}) (low cost instances)'!AH"&amp;ROW('all | ALG^({gamma}) (low cost i'!$AH$17)+(ROW()-12) * 6)</f>
        <v>12.20995054</v>
      </c>
      <c r="AN75" s="32">
        <f>AJ75/'summary | O-IRP (low cost insta'!$G74</f>
        <v>1.106665995</v>
      </c>
      <c r="AP75" s="21">
        <v>7566.49</v>
      </c>
      <c r="AQ75" s="21">
        <v>7566.49</v>
      </c>
      <c r="AR75" s="21">
        <v>0.0</v>
      </c>
      <c r="AS75" s="21">
        <v>14.9170614242554</v>
      </c>
      <c r="AT75" s="32">
        <f>AP75/'summary | O-IRP (low cost insta'!$G74</f>
        <v>1.094649358</v>
      </c>
      <c r="AV75" s="21">
        <v>9696.49999638615</v>
      </c>
      <c r="AW75" s="21">
        <v>9696.49999638615</v>
      </c>
      <c r="AX75" s="21">
        <v>0.0</v>
      </c>
      <c r="AY75" s="21">
        <v>2.44856381416321</v>
      </c>
      <c r="AZ75" s="32">
        <f>AV75/'summary | O-IRP (low cost insta'!$G74</f>
        <v>1.402799382</v>
      </c>
      <c r="BB75" s="32"/>
      <c r="BC75" s="32"/>
      <c r="BD75" s="21">
        <v>0.0</v>
      </c>
      <c r="BE75" s="21">
        <v>0.0</v>
      </c>
      <c r="BF75" s="21">
        <v>0.0</v>
      </c>
      <c r="BG75" s="21">
        <v>0.0</v>
      </c>
      <c r="BH75" s="21">
        <v>0.0</v>
      </c>
      <c r="BI75" s="21">
        <v>0.0</v>
      </c>
      <c r="BJ75" s="21">
        <v>0.0</v>
      </c>
      <c r="BK75" s="21">
        <v>0.0</v>
      </c>
    </row>
    <row r="76">
      <c r="D76" s="22">
        <v>15.0</v>
      </c>
      <c r="F76" s="21">
        <v>10428.046</v>
      </c>
      <c r="G76" s="21">
        <v>10428.046</v>
      </c>
      <c r="H76" s="21">
        <v>0.0</v>
      </c>
      <c r="I76" s="21">
        <v>4.2421450138092</v>
      </c>
      <c r="J76" s="32">
        <f>F76/'summary | O-IRP (low cost insta'!G75</f>
        <v>1.432307821</v>
      </c>
      <c r="L76" s="21">
        <v>8817.454</v>
      </c>
      <c r="M76" s="21">
        <v>8817.454</v>
      </c>
      <c r="N76" s="21">
        <v>0.0</v>
      </c>
      <c r="O76" s="21">
        <v>14.7355055332184</v>
      </c>
      <c r="P76" s="32">
        <f>L76/'summary | O-IRP (low cost insta'!$G75</f>
        <v>1.211090585</v>
      </c>
      <c r="R76" s="21">
        <v>7960.784</v>
      </c>
      <c r="S76" s="21">
        <v>7960.784</v>
      </c>
      <c r="T76" s="21">
        <v>0.0</v>
      </c>
      <c r="U76" s="21">
        <v>45.8793027877808</v>
      </c>
      <c r="V76" s="32">
        <f>R76/'summary | O-IRP (low cost insta'!$G75</f>
        <v>1.09342567</v>
      </c>
      <c r="X76" s="21">
        <v>7389.48799774949</v>
      </c>
      <c r="Y76" s="21">
        <v>7389.48799774949</v>
      </c>
      <c r="Z76" s="21">
        <v>0.0</v>
      </c>
      <c r="AA76" s="21">
        <v>211.091113948822</v>
      </c>
      <c r="AB76" s="32">
        <f>X76/'summary | O-IRP (low cost insta'!$G75</f>
        <v>1.014957304</v>
      </c>
      <c r="AD76" s="21">
        <v>7280.594</v>
      </c>
      <c r="AE76" s="21">
        <v>7280.594</v>
      </c>
      <c r="AF76" s="21">
        <v>0.0</v>
      </c>
      <c r="AG76" s="21">
        <v>1364.97603135109</v>
      </c>
      <c r="AH76" s="32">
        <f>AD76/'summary | O-IRP (low cost insta'!$G75</f>
        <v>1.00000055</v>
      </c>
      <c r="AJ76" s="21">
        <f>INDIRECT("'all | ALG^({\gamma}) (low cost instances)'!AE"&amp;ROW('all | ALG^({gamma}) (low cost i'!$AE$17)+(ROW()-12) * 6)</f>
        <v>7578.078</v>
      </c>
      <c r="AK76" s="21">
        <f>INDIRECT("'all | ALG^({\gamma}) (low cost instances)'!AF"&amp;ROW('all | ALG^({gamma}) (low cost i'!$AF$17)+(ROW()-12) * 6)</f>
        <v>7578.078</v>
      </c>
      <c r="AL76" s="21">
        <f>INDIRECT("'all | ALG^({\gamma}) (low cost instances)'!AG"&amp;ROW('all | ALG^({gamma}) (low cost i'!$AG$17)+(ROW()-12) * 6)</f>
        <v>0</v>
      </c>
      <c r="AM76" s="21">
        <f>INDIRECT("'all | ALG^({\gamma}) (low cost instances)'!AH"&amp;ROW('all | ALG^({gamma}) (low cost i'!$AH$17)+(ROW()-12) * 6)</f>
        <v>76.81958151</v>
      </c>
      <c r="AN76" s="32">
        <f>AJ76/'summary | O-IRP (low cost insta'!$G75</f>
        <v>1.040860425</v>
      </c>
      <c r="AP76" s="21">
        <v>7664.9425</v>
      </c>
      <c r="AQ76" s="21">
        <v>7664.9425</v>
      </c>
      <c r="AR76" s="21">
        <v>0.0</v>
      </c>
      <c r="AS76" s="21">
        <v>75.1602749705315</v>
      </c>
      <c r="AT76" s="32">
        <f>AP76/'summary | O-IRP (low cost insta'!$G75</f>
        <v>1.052791395</v>
      </c>
      <c r="AV76" s="21">
        <v>10371.948</v>
      </c>
      <c r="AW76" s="21">
        <v>10371.948</v>
      </c>
      <c r="AX76" s="21">
        <v>0.0</v>
      </c>
      <c r="AY76" s="21">
        <v>6.45348787307739</v>
      </c>
      <c r="AZ76" s="32">
        <f>AV76/'summary | O-IRP (low cost insta'!$G75</f>
        <v>1.424602677</v>
      </c>
      <c r="BB76" s="32"/>
      <c r="BC76" s="32"/>
      <c r="BD76" s="21">
        <v>0.0</v>
      </c>
      <c r="BE76" s="21">
        <v>0.0</v>
      </c>
      <c r="BF76" s="21">
        <v>0.0</v>
      </c>
      <c r="BG76" s="21">
        <v>0.0</v>
      </c>
      <c r="BH76" s="21">
        <v>0.0</v>
      </c>
      <c r="BI76" s="21">
        <v>0.0</v>
      </c>
      <c r="BJ76" s="21">
        <v>0.0</v>
      </c>
      <c r="BK76" s="21">
        <v>0.0</v>
      </c>
    </row>
    <row r="77">
      <c r="D77" s="22">
        <v>20.0</v>
      </c>
      <c r="F77" s="21">
        <v>12547.348</v>
      </c>
      <c r="G77" s="21">
        <v>12547.348</v>
      </c>
      <c r="H77" s="21">
        <v>0.0</v>
      </c>
      <c r="I77" s="21">
        <v>69.3573798179627</v>
      </c>
      <c r="J77" s="32">
        <f>F77/'summary | O-IRP (low cost insta'!G76</f>
        <v>1.600092666</v>
      </c>
      <c r="L77" s="21">
        <v>11016.9979848255</v>
      </c>
      <c r="M77" s="21">
        <v>11016.8659848255</v>
      </c>
      <c r="N77" s="21">
        <v>9.67313594276E-4</v>
      </c>
      <c r="O77" s="21">
        <v>193.767163610458</v>
      </c>
      <c r="P77" s="32">
        <f>L77/'summary | O-IRP (low cost insta'!$G76</f>
        <v>1.404935743</v>
      </c>
      <c r="R77" s="21">
        <v>9550.30199897796</v>
      </c>
      <c r="S77" s="21">
        <v>9550.30199897797</v>
      </c>
      <c r="T77" s="21">
        <v>0.0</v>
      </c>
      <c r="U77" s="21">
        <v>2103.02297644615</v>
      </c>
      <c r="V77" s="32">
        <f>R77/'summary | O-IRP (low cost insta'!$G76</f>
        <v>1.217896259</v>
      </c>
      <c r="X77" s="21">
        <v>9009.35783908377</v>
      </c>
      <c r="Y77" s="21">
        <v>8589.01331259566</v>
      </c>
      <c r="Z77" s="21">
        <v>4.17291620474015</v>
      </c>
      <c r="AA77" s="21">
        <v>4437.12203159332</v>
      </c>
      <c r="AB77" s="32">
        <f>X77/'summary | O-IRP (low cost insta'!$G76</f>
        <v>1.148912695</v>
      </c>
      <c r="AD77" s="27">
        <v>8937.076</v>
      </c>
      <c r="AE77" s="27">
        <v>7927.978894130688</v>
      </c>
      <c r="AF77" s="27">
        <v>10.278573054434553</v>
      </c>
      <c r="AG77" s="27">
        <v>5858.099930238724</v>
      </c>
      <c r="AH77" s="32">
        <f>AD77/'summary | O-IRP (low cost insta'!$G76</f>
        <v>1.139694999</v>
      </c>
      <c r="AJ77" s="21">
        <f>INDIRECT("'all | ALG^({\gamma}) (low cost instances)'!AE"&amp;ROW('all | ALG^({gamma}) (low cost i'!$AE$17)+(ROW()-12) * 6)</f>
        <v>9599.644</v>
      </c>
      <c r="AK77" s="21">
        <f>INDIRECT("'all | ALG^({\gamma}) (low cost instances)'!AF"&amp;ROW('all | ALG^({gamma}) (low cost i'!$AF$17)+(ROW()-12) * 6)</f>
        <v>9599.644</v>
      </c>
      <c r="AL77" s="21">
        <f>INDIRECT("'all | ALG^({\gamma}) (low cost instances)'!AG"&amp;ROW('all | ALG^({gamma}) (low cost i'!$AG$17)+(ROW()-12) * 6)</f>
        <v>0</v>
      </c>
      <c r="AM77" s="21">
        <f>INDIRECT("'all | ALG^({\gamma}) (low cost instances)'!AH"&amp;ROW('all | ALG^({gamma}) (low cost i'!$AH$17)+(ROW()-12) * 6)</f>
        <v>2334.833769</v>
      </c>
      <c r="AN77" s="32">
        <f>AJ77/'summary | O-IRP (low cost insta'!$G76</f>
        <v>1.224188567</v>
      </c>
      <c r="AP77" s="21">
        <v>9598.48</v>
      </c>
      <c r="AQ77" s="21">
        <v>9598.48</v>
      </c>
      <c r="AR77" s="21">
        <v>0.0</v>
      </c>
      <c r="AS77" s="21">
        <v>1611.3218706727</v>
      </c>
      <c r="AT77" s="32">
        <f>AP77/'summary | O-IRP (low cost insta'!$G76</f>
        <v>1.224040128</v>
      </c>
      <c r="AV77" s="21">
        <v>12494.948</v>
      </c>
      <c r="AW77" s="21">
        <v>12494.748</v>
      </c>
      <c r="AX77" s="21">
        <v>0.001606251530958</v>
      </c>
      <c r="AY77" s="21">
        <v>83.6770380020142</v>
      </c>
      <c r="AZ77" s="32">
        <f>AV77/'summary | O-IRP (low cost insta'!$G76</f>
        <v>1.593410389</v>
      </c>
      <c r="BB77" s="32"/>
      <c r="BC77" s="32"/>
      <c r="BD77" s="21">
        <v>0.0</v>
      </c>
      <c r="BE77" s="21">
        <v>9.67313594275956E-6</v>
      </c>
      <c r="BF77" s="21">
        <v>0.0</v>
      </c>
      <c r="BG77" s="21">
        <v>0.041729162047402</v>
      </c>
      <c r="BH77" s="21">
        <v>0.088022092548856</v>
      </c>
      <c r="BI77" s="21">
        <v>0.0</v>
      </c>
      <c r="BJ77" s="21">
        <v>0.0</v>
      </c>
      <c r="BK77" s="21">
        <v>1.60625153095849E-5</v>
      </c>
    </row>
    <row r="78">
      <c r="D78" s="22">
        <v>25.0</v>
      </c>
      <c r="F78" s="21">
        <v>13444.04</v>
      </c>
      <c r="G78" s="21">
        <v>13444.04</v>
      </c>
      <c r="H78" s="21">
        <v>0.0</v>
      </c>
      <c r="I78" s="21">
        <v>126.483086633682</v>
      </c>
      <c r="J78" s="32">
        <f>F78/'summary | O-IRP (low cost insta'!G77</f>
        <v>1.631560051</v>
      </c>
      <c r="L78" s="27">
        <v>10940.25199382576</v>
      </c>
      <c r="M78" s="27">
        <v>10931.751412206559</v>
      </c>
      <c r="N78" s="27">
        <v>0.0820727814545128</v>
      </c>
      <c r="O78" s="27">
        <v>2642.4046751976016</v>
      </c>
      <c r="P78" s="32">
        <f>L78/'summary | O-IRP (low cost insta'!$G77</f>
        <v>1.327701948</v>
      </c>
      <c r="R78" s="21">
        <v>10256.848</v>
      </c>
      <c r="S78" s="21">
        <v>10048.274597925</v>
      </c>
      <c r="T78" s="21">
        <v>2.045813846916</v>
      </c>
      <c r="U78" s="21">
        <v>3826.61571168899</v>
      </c>
      <c r="V78" s="32">
        <f>R78/'summary | O-IRP (low cost insta'!$G77</f>
        <v>1.244764479</v>
      </c>
      <c r="X78" s="21">
        <v>9779.788</v>
      </c>
      <c r="Y78" s="21">
        <v>8977.66107643388</v>
      </c>
      <c r="Z78" s="21">
        <v>7.5775062282151</v>
      </c>
      <c r="AA78" s="21">
        <v>4435.72002191544</v>
      </c>
      <c r="AB78" s="32">
        <f>X78/'summary | O-IRP (low cost insta'!$G77</f>
        <v>1.186868784</v>
      </c>
      <c r="AD78" s="21">
        <v>9799.026</v>
      </c>
      <c r="AE78" s="21">
        <v>8209.36129865778</v>
      </c>
      <c r="AF78" s="21">
        <v>14.8884584154556</v>
      </c>
      <c r="AG78" s="21">
        <v>6047.84072132111</v>
      </c>
      <c r="AH78" s="32">
        <f>AD78/'summary | O-IRP (low cost insta'!$G77</f>
        <v>1.189203495</v>
      </c>
      <c r="AJ78" s="21">
        <f>INDIRECT("'all | ALG^({\gamma}) (low cost instances)'!AE"&amp;ROW('all | ALG^({gamma}) (low cost i'!$AE$17)+(ROW()-12) * 6)</f>
        <v>10341.55</v>
      </c>
      <c r="AK78" s="21">
        <f>INDIRECT("'all | ALG^({\gamma}) (low cost instances)'!AF"&amp;ROW('all | ALG^({gamma}) (low cost i'!$AF$17)+(ROW()-12) * 6)</f>
        <v>10341.55</v>
      </c>
      <c r="AL78" s="21">
        <f>INDIRECT("'all | ALG^({\gamma}) (low cost instances)'!AG"&amp;ROW('all | ALG^({gamma}) (low cost i'!$AG$17)+(ROW()-12) * 6)</f>
        <v>0</v>
      </c>
      <c r="AM78" s="21">
        <f>INDIRECT("'all | ALG^({\gamma}) (low cost instances)'!AH"&amp;ROW('all | ALG^({gamma}) (low cost i'!$AH$17)+(ROW()-12) * 6)</f>
        <v>3063.985649</v>
      </c>
      <c r="AN78" s="32">
        <f>AJ78/'summary | O-IRP (low cost insta'!$G77</f>
        <v>1.255043859</v>
      </c>
      <c r="AP78" s="21">
        <v>10334.99</v>
      </c>
      <c r="AQ78" s="21">
        <v>10334.99</v>
      </c>
      <c r="AR78" s="21">
        <v>0.0</v>
      </c>
      <c r="AS78" s="21">
        <v>3081.88724384308</v>
      </c>
      <c r="AT78" s="32">
        <f>AP78/'summary | O-IRP (low cost insta'!$G77</f>
        <v>1.254247742</v>
      </c>
      <c r="AV78" s="21">
        <v>13371.66</v>
      </c>
      <c r="AW78" s="21">
        <v>13371.66</v>
      </c>
      <c r="AX78" s="21">
        <v>0.0</v>
      </c>
      <c r="AY78" s="21">
        <v>176.329897975922</v>
      </c>
      <c r="AZ78" s="32">
        <f>AV78/'summary | O-IRP (low cost insta'!$G77</f>
        <v>1.62277606</v>
      </c>
      <c r="BB78" s="32"/>
      <c r="BC78" s="32"/>
      <c r="BD78" s="21">
        <v>0.0</v>
      </c>
      <c r="BE78" s="21">
        <v>0.001025909768181</v>
      </c>
      <c r="BF78" s="21">
        <v>0.02045813846916</v>
      </c>
      <c r="BG78" s="21">
        <v>0.075775062282151</v>
      </c>
      <c r="BH78" s="21">
        <v>0.148884584154556</v>
      </c>
      <c r="BI78" s="21">
        <v>0.0</v>
      </c>
      <c r="BJ78" s="21">
        <v>0.0</v>
      </c>
      <c r="BK78" s="21">
        <v>0.0</v>
      </c>
    </row>
    <row r="79">
      <c r="D79" s="22">
        <v>30.0</v>
      </c>
      <c r="F79" s="21">
        <v>13776.104</v>
      </c>
      <c r="G79" s="21">
        <v>13776.104</v>
      </c>
      <c r="H79" s="21">
        <v>0.0</v>
      </c>
      <c r="I79" s="21">
        <v>270.603408765793</v>
      </c>
      <c r="J79" s="32">
        <f>F79/'summary | O-IRP (low cost insta'!G78</f>
        <v>1.699940266</v>
      </c>
      <c r="L79" s="21">
        <v>11676.155961358</v>
      </c>
      <c r="M79" s="21">
        <v>11633.7402539194</v>
      </c>
      <c r="N79" s="21">
        <v>0.343487079483309</v>
      </c>
      <c r="O79" s="21">
        <v>2627.55365653038</v>
      </c>
      <c r="P79" s="32">
        <f>L79/'summary | O-IRP (low cost insta'!$G78</f>
        <v>1.440811398</v>
      </c>
      <c r="R79" s="21">
        <v>10357.462</v>
      </c>
      <c r="S79" s="21">
        <v>10121.68702919</v>
      </c>
      <c r="T79" s="21">
        <v>2.17360271808185</v>
      </c>
      <c r="U79" s="21">
        <v>4113.53323931694</v>
      </c>
      <c r="V79" s="32">
        <f>R79/'summary | O-IRP (low cost insta'!$G78</f>
        <v>1.278087528</v>
      </c>
      <c r="X79" s="27">
        <v>9603.09799316225</v>
      </c>
      <c r="Y79" s="27">
        <v>9024.629378526284</v>
      </c>
      <c r="Z79" s="27">
        <v>5.777119344016341</v>
      </c>
      <c r="AA79" s="27">
        <v>6209.94916138649</v>
      </c>
      <c r="AB79" s="32">
        <f>X79/'summary | O-IRP (low cost insta'!$G78</f>
        <v>1.185000705</v>
      </c>
      <c r="AD79" s="27">
        <v>9808.124</v>
      </c>
      <c r="AE79" s="27">
        <v>8213.147722685533</v>
      </c>
      <c r="AF79" s="27">
        <v>15.8125155160807</v>
      </c>
      <c r="AG79" s="27">
        <v>7213.01094303131</v>
      </c>
      <c r="AH79" s="32">
        <f>AD79/'summary | O-IRP (low cost insta'!$G78</f>
        <v>1.210300453</v>
      </c>
      <c r="AJ79" s="21">
        <f>INDIRECT("'all | ALG^({\gamma}) (low cost instances)'!AE"&amp;ROW('all | ALG^({gamma}) (low cost i'!$AE$17)+(ROW()-12) * 6)</f>
        <v>10640.236</v>
      </c>
      <c r="AK79" s="21">
        <f>INDIRECT("'all | ALG^({\gamma}) (low cost instances)'!AF"&amp;ROW('all | ALG^({gamma}) (low cost i'!$AF$17)+(ROW()-12) * 6)</f>
        <v>10640.236</v>
      </c>
      <c r="AL79" s="21">
        <f>INDIRECT("'all | ALG^({\gamma}) (low cost instances)'!AG"&amp;ROW('all | ALG^({gamma}) (low cost i'!$AG$17)+(ROW()-12) * 6)</f>
        <v>0</v>
      </c>
      <c r="AM79" s="21">
        <f>INDIRECT("'all | ALG^({\gamma}) (low cost instances)'!AH"&amp;ROW('all | ALG^({gamma}) (low cost i'!$AH$17)+(ROW()-12) * 6)</f>
        <v>3259.809604</v>
      </c>
      <c r="AN79" s="32">
        <f>AJ79/'summary | O-IRP (low cost insta'!$G78</f>
        <v>1.312981204</v>
      </c>
      <c r="AP79" s="21">
        <v>10520.3225</v>
      </c>
      <c r="AQ79" s="21">
        <v>10520.3225</v>
      </c>
      <c r="AR79" s="21">
        <v>0.0</v>
      </c>
      <c r="AS79" s="21">
        <v>3112.28899316788</v>
      </c>
      <c r="AT79" s="32">
        <f>AP79/'summary | O-IRP (low cost insta'!$G78</f>
        <v>1.298184147</v>
      </c>
      <c r="AV79" s="21">
        <v>13748.3039967666</v>
      </c>
      <c r="AW79" s="21">
        <v>13748.3039967666</v>
      </c>
      <c r="AX79" s="21">
        <v>0.0</v>
      </c>
      <c r="AY79" s="21">
        <v>1101.02113513947</v>
      </c>
      <c r="AZ79" s="32">
        <f>AV79/'summary | O-IRP (low cost insta'!$G78</f>
        <v>1.696509808</v>
      </c>
      <c r="BB79" s="32"/>
      <c r="BC79" s="32"/>
      <c r="BD79" s="21">
        <v>0.0</v>
      </c>
      <c r="BE79" s="21">
        <v>0.003434870794833</v>
      </c>
      <c r="BF79" s="21">
        <v>0.021736027180819</v>
      </c>
      <c r="BG79" s="21">
        <v>0.072213991800204</v>
      </c>
      <c r="BH79" s="21">
        <v>0.163210492853837</v>
      </c>
      <c r="BI79" s="21">
        <v>0.0</v>
      </c>
      <c r="BJ79" s="21">
        <v>0.0</v>
      </c>
      <c r="BK79" s="21">
        <v>0.0</v>
      </c>
    </row>
    <row r="80">
      <c r="D80" s="25" t="s">
        <v>21</v>
      </c>
      <c r="F80" s="26">
        <f t="shared" ref="F80:J80" si="63">AVERAGE(F74:F79)</f>
        <v>11164.54633</v>
      </c>
      <c r="G80" s="26">
        <f t="shared" si="63"/>
        <v>11164.54633</v>
      </c>
      <c r="H80" s="26">
        <f t="shared" si="63"/>
        <v>0</v>
      </c>
      <c r="I80" s="26">
        <f t="shared" si="63"/>
        <v>78.70969099</v>
      </c>
      <c r="J80" s="26">
        <f t="shared" si="63"/>
        <v>1.53282123</v>
      </c>
      <c r="L80" s="26">
        <f t="shared" ref="L80:P80" si="64">AVERAGE(L74:L79)</f>
        <v>9361.473657</v>
      </c>
      <c r="M80" s="26">
        <f t="shared" si="64"/>
        <v>9352.965608</v>
      </c>
      <c r="N80" s="26">
        <f t="shared" si="64"/>
        <v>0.07108786242</v>
      </c>
      <c r="O80" s="26">
        <f t="shared" si="64"/>
        <v>914.2781004</v>
      </c>
      <c r="P80" s="26">
        <f t="shared" si="64"/>
        <v>1.280583305</v>
      </c>
      <c r="R80" s="26">
        <f t="shared" ref="R80:V80" si="65">AVERAGE(R74:R79)</f>
        <v>8512.850333</v>
      </c>
      <c r="S80" s="26">
        <f t="shared" si="65"/>
        <v>8438.792271</v>
      </c>
      <c r="T80" s="26">
        <f t="shared" si="65"/>
        <v>0.7032360942</v>
      </c>
      <c r="U80" s="26">
        <f t="shared" si="65"/>
        <v>1684.666852</v>
      </c>
      <c r="V80" s="26">
        <f t="shared" si="65"/>
        <v>1.170282982</v>
      </c>
      <c r="X80" s="26">
        <f t="shared" ref="X80:AB80" si="66">AVERAGE(X74:X79)</f>
        <v>7969.044305</v>
      </c>
      <c r="Y80" s="26">
        <f t="shared" si="66"/>
        <v>7668.887628</v>
      </c>
      <c r="Z80" s="26">
        <f t="shared" si="66"/>
        <v>2.921256963</v>
      </c>
      <c r="AA80" s="26">
        <f t="shared" si="66"/>
        <v>2579.221399</v>
      </c>
      <c r="AB80" s="26">
        <f t="shared" si="66"/>
        <v>1.094012547</v>
      </c>
      <c r="AD80" s="26">
        <f t="shared" ref="AD80:AH80" si="67">AVERAGE(AD74:AD79)</f>
        <v>7948.805655</v>
      </c>
      <c r="AE80" s="26">
        <f t="shared" si="67"/>
        <v>7249.849308</v>
      </c>
      <c r="AF80" s="26">
        <f t="shared" si="67"/>
        <v>6.829924498</v>
      </c>
      <c r="AG80" s="26">
        <f t="shared" si="67"/>
        <v>3543.503717</v>
      </c>
      <c r="AH80" s="26">
        <f t="shared" si="67"/>
        <v>1.089871963</v>
      </c>
      <c r="AJ80" s="26">
        <f t="shared" ref="AJ80:AN80" si="68">AVERAGE(AJ74:AJ79)</f>
        <v>8504.413667</v>
      </c>
      <c r="AK80" s="26">
        <f t="shared" si="68"/>
        <v>8504.413667</v>
      </c>
      <c r="AL80" s="26">
        <f t="shared" si="68"/>
        <v>0</v>
      </c>
      <c r="AM80" s="26">
        <f t="shared" si="68"/>
        <v>1458.505503</v>
      </c>
      <c r="AN80" s="26">
        <f t="shared" si="68"/>
        <v>1.165428794</v>
      </c>
      <c r="AP80" s="26">
        <f t="shared" ref="AP80:AT80" si="69">AVERAGE(AP74:AP79)</f>
        <v>8491.13375</v>
      </c>
      <c r="AQ80" s="26">
        <f t="shared" si="69"/>
        <v>8491.13375</v>
      </c>
      <c r="AR80" s="26">
        <f t="shared" si="69"/>
        <v>0</v>
      </c>
      <c r="AS80" s="26">
        <f t="shared" si="69"/>
        <v>1316.434558</v>
      </c>
      <c r="AT80" s="26">
        <f t="shared" si="69"/>
        <v>1.16427595</v>
      </c>
      <c r="AV80" s="26">
        <f t="shared" ref="AV80:AZ80" si="70">AVERAGE(AV74:AV79)</f>
        <v>11114.58767</v>
      </c>
      <c r="AW80" s="26">
        <f t="shared" si="70"/>
        <v>11114.55433</v>
      </c>
      <c r="AX80" s="26">
        <f t="shared" si="70"/>
        <v>0.0002677085885</v>
      </c>
      <c r="AY80" s="26">
        <f t="shared" si="70"/>
        <v>228.3469675</v>
      </c>
      <c r="AZ80" s="26">
        <f t="shared" si="70"/>
        <v>1.525580204</v>
      </c>
      <c r="BB80" s="27"/>
      <c r="BC80" s="27"/>
      <c r="BD80" s="26">
        <f>AVERAGE(BD74:BD79)</f>
        <v>0</v>
      </c>
      <c r="BE80" s="26">
        <f>100*DF80</f>
        <v>0</v>
      </c>
      <c r="BF80" s="26">
        <f t="shared" ref="BF80:BK80" si="71">AVERAGE(BF74:BF79)</f>
        <v>0.007032360942</v>
      </c>
      <c r="BG80" s="26">
        <f t="shared" si="71"/>
        <v>0.03161970269</v>
      </c>
      <c r="BH80" s="26">
        <f t="shared" si="71"/>
        <v>0.06668619493</v>
      </c>
      <c r="BI80" s="26">
        <f t="shared" si="71"/>
        <v>0</v>
      </c>
      <c r="BJ80" s="26">
        <f t="shared" si="71"/>
        <v>0</v>
      </c>
      <c r="BK80" s="26">
        <f t="shared" si="71"/>
        <v>0.000002677085885</v>
      </c>
    </row>
    <row r="81">
      <c r="C81" s="5">
        <v>4.0</v>
      </c>
      <c r="D81" s="20">
        <v>5.0</v>
      </c>
      <c r="F81" s="21">
        <v>7771.59</v>
      </c>
      <c r="G81" s="21">
        <v>7771.59</v>
      </c>
      <c r="H81" s="21">
        <v>0.0</v>
      </c>
      <c r="I81" s="21">
        <v>0.059273910522461</v>
      </c>
      <c r="J81" s="32">
        <f>F81/'summary | O-IRP (low cost insta'!G80</f>
        <v>1.30508314</v>
      </c>
      <c r="L81" s="21">
        <v>7244.57</v>
      </c>
      <c r="M81" s="21">
        <v>7244.57</v>
      </c>
      <c r="N81" s="21">
        <v>0.0</v>
      </c>
      <c r="O81" s="21">
        <v>1.26265387535095</v>
      </c>
      <c r="P81" s="32">
        <f>L81/'summary | O-IRP (low cost insta'!$G80</f>
        <v>1.21658067</v>
      </c>
      <c r="R81" s="21">
        <v>6589.16</v>
      </c>
      <c r="S81" s="21">
        <v>6589.16</v>
      </c>
      <c r="T81" s="21">
        <v>0.0</v>
      </c>
      <c r="U81" s="21">
        <v>578.763094806671</v>
      </c>
      <c r="V81" s="32">
        <f>R81/'summary | O-IRP (low cost insta'!$G80</f>
        <v>1.106517666</v>
      </c>
      <c r="X81" s="21">
        <v>6097.46</v>
      </c>
      <c r="Y81" s="21">
        <v>6097.46</v>
      </c>
      <c r="Z81" s="21">
        <v>0.0</v>
      </c>
      <c r="AA81" s="21">
        <v>5.02078242301941</v>
      </c>
      <c r="AB81" s="32">
        <f>X81/'summary | O-IRP (low cost insta'!$G80</f>
        <v>1.023946483</v>
      </c>
      <c r="AD81" s="21">
        <v>6085.262</v>
      </c>
      <c r="AE81" s="21">
        <v>6085.262</v>
      </c>
      <c r="AF81" s="21">
        <v>0.0</v>
      </c>
      <c r="AG81" s="21">
        <v>1114.98702707291</v>
      </c>
      <c r="AH81" s="32">
        <f>AD81/'summary | O-IRP (low cost insta'!$G80</f>
        <v>1.021898073</v>
      </c>
      <c r="AJ81" s="21">
        <f>INDIRECT("'all | ALG^({\gamma}) (low cost instances)'!AE"&amp;ROW('all | ALG^({gamma}) (low cost i'!$AE$18)+(ROW()-13) * 6)</f>
        <v>6235.69</v>
      </c>
      <c r="AK81" s="21">
        <f>INDIRECT("'all | ALG^({\gamma}) (low cost instances)'!AF"&amp;ROW('all | ALG^({gamma}) (low cost i'!$AF$18)+(ROW()-13) * 6)</f>
        <v>6235.69</v>
      </c>
      <c r="AL81" s="21">
        <f>INDIRECT("'all | ALG^({\gamma}) (low cost instances)'!AG"&amp;ROW('all | ALG^({gamma}) (low cost i'!$AG$18)+(ROW()-13) * 6)</f>
        <v>0</v>
      </c>
      <c r="AM81" s="21">
        <f>INDIRECT("'all | ALG^({\gamma}) (low cost instances)'!AH"&amp;ROW('all | ALG^({gamma}) (low cost i'!$AH$18)+(ROW()-13) * 6)</f>
        <v>4.001169252</v>
      </c>
      <c r="AN81" s="32">
        <f>AJ81/'summary | O-IRP (low cost insta'!$G80</f>
        <v>1.047159447</v>
      </c>
      <c r="AP81" s="21">
        <v>6412.568</v>
      </c>
      <c r="AQ81" s="21">
        <v>6412.568</v>
      </c>
      <c r="AR81" s="21">
        <v>0.0</v>
      </c>
      <c r="AS81" s="21">
        <v>4.35859173536301</v>
      </c>
      <c r="AT81" s="32">
        <f>AP81/'summary | O-IRP (low cost insta'!$G80</f>
        <v>1.07686257</v>
      </c>
      <c r="AV81" s="21">
        <v>7709.064</v>
      </c>
      <c r="AW81" s="21">
        <v>7709.064</v>
      </c>
      <c r="AX81" s="21">
        <v>0.0</v>
      </c>
      <c r="AY81" s="21">
        <v>0.106358671188354</v>
      </c>
      <c r="AZ81" s="32">
        <f>AV81/'summary | O-IRP (low cost insta'!$G80</f>
        <v>1.294583149</v>
      </c>
      <c r="BB81" s="32"/>
      <c r="BC81" s="32"/>
      <c r="BD81" s="21">
        <v>0.0</v>
      </c>
      <c r="BE81" s="21">
        <v>0.0</v>
      </c>
      <c r="BF81" s="21">
        <v>0.0</v>
      </c>
      <c r="BG81" s="21">
        <v>0.0</v>
      </c>
      <c r="BH81" s="21">
        <v>0.0</v>
      </c>
      <c r="BI81" s="21">
        <v>0.0</v>
      </c>
      <c r="BJ81" s="21">
        <v>0.0</v>
      </c>
      <c r="BK81" s="21">
        <v>0.0</v>
      </c>
    </row>
    <row r="82">
      <c r="D82" s="22">
        <v>10.0</v>
      </c>
      <c r="F82" s="21">
        <v>11272.35</v>
      </c>
      <c r="G82" s="21">
        <v>11272.35</v>
      </c>
      <c r="H82" s="21">
        <v>0.0</v>
      </c>
      <c r="I82" s="21">
        <v>3.17763633728027</v>
      </c>
      <c r="J82" s="32">
        <f>F82/'summary | O-IRP (low cost insta'!G81</f>
        <v>1.444323773</v>
      </c>
      <c r="L82" s="27">
        <v>9446.439999999999</v>
      </c>
      <c r="M82" s="27">
        <v>9446.439999999999</v>
      </c>
      <c r="N82" s="27">
        <v>0.0</v>
      </c>
      <c r="O82" s="27">
        <v>15.416339159011851</v>
      </c>
      <c r="P82" s="32">
        <f>L82/'summary | O-IRP (low cost insta'!$G81</f>
        <v>1.210370319</v>
      </c>
      <c r="R82" s="27">
        <v>8883.601999999999</v>
      </c>
      <c r="S82" s="27">
        <v>8883.601999999999</v>
      </c>
      <c r="T82" s="27">
        <v>0.0</v>
      </c>
      <c r="U82" s="27">
        <v>70.59669170379645</v>
      </c>
      <c r="V82" s="32">
        <f>R82/'summary | O-IRP (low cost insta'!$G81</f>
        <v>1.138254008</v>
      </c>
      <c r="X82" s="21">
        <v>8205.07</v>
      </c>
      <c r="Y82" s="21">
        <v>8205.07</v>
      </c>
      <c r="Z82" s="21">
        <v>0.0</v>
      </c>
      <c r="AA82" s="21">
        <v>677.082384872436</v>
      </c>
      <c r="AB82" s="32">
        <f>X82/'summary | O-IRP (low cost insta'!$G81</f>
        <v>1.051313849</v>
      </c>
      <c r="AD82" s="21">
        <v>8142.45376199905</v>
      </c>
      <c r="AE82" s="21">
        <v>7970.34769458435</v>
      </c>
      <c r="AF82" s="21">
        <v>1.90249989887239</v>
      </c>
      <c r="AG82" s="21">
        <v>3531.79431724548</v>
      </c>
      <c r="AH82" s="32">
        <f>AD82/'summary | O-IRP (low cost insta'!$G81</f>
        <v>1.043290844</v>
      </c>
      <c r="AJ82" s="21">
        <f>INDIRECT("'all | ALG^({\gamma}) (low cost instances)'!AE"&amp;ROW('all | ALG^({gamma}) (low cost i'!$AE$18)+(ROW()-13) * 6)</f>
        <v>8849.386</v>
      </c>
      <c r="AK82" s="21">
        <f>INDIRECT("'all | ALG^({\gamma}) (low cost instances)'!AF"&amp;ROW('all | ALG^({gamma}) (low cost i'!$AF$18)+(ROW()-13) * 6)</f>
        <v>8849.386</v>
      </c>
      <c r="AL82" s="21">
        <f>INDIRECT("'all | ALG^({\gamma}) (low cost instances)'!AG"&amp;ROW('all | ALG^({gamma}) (low cost i'!$AG$18)+(ROW()-13) * 6)</f>
        <v>0</v>
      </c>
      <c r="AM82" s="21">
        <f>INDIRECT("'all | ALG^({\gamma}) (low cost instances)'!AH"&amp;ROW('all | ALG^({gamma}) (low cost i'!$AH$18)+(ROW()-13) * 6)</f>
        <v>40.33825083</v>
      </c>
      <c r="AN82" s="32">
        <f>AJ82/'summary | O-IRP (low cost insta'!$G81</f>
        <v>1.133869919</v>
      </c>
      <c r="AP82" s="21">
        <v>8831.476</v>
      </c>
      <c r="AQ82" s="21">
        <v>8831.476</v>
      </c>
      <c r="AR82" s="21">
        <v>0.0</v>
      </c>
      <c r="AS82" s="21">
        <v>39.4239593148232</v>
      </c>
      <c r="AT82" s="32">
        <f>AP82/'summary | O-IRP (low cost insta'!$G81</f>
        <v>1.131575114</v>
      </c>
      <c r="AV82" s="21">
        <v>11198.9</v>
      </c>
      <c r="AW82" s="21">
        <v>11198.9</v>
      </c>
      <c r="AX82" s="21">
        <v>0.0</v>
      </c>
      <c r="AY82" s="21">
        <v>3.89606294631958</v>
      </c>
      <c r="AZ82" s="32">
        <f>AV82/'summary | O-IRP (low cost insta'!$G81</f>
        <v>1.434912641</v>
      </c>
      <c r="BB82" s="32"/>
      <c r="BC82" s="32"/>
      <c r="BD82" s="21">
        <v>0.0</v>
      </c>
      <c r="BE82" s="21">
        <v>0.0</v>
      </c>
      <c r="BF82" s="21">
        <v>0.0</v>
      </c>
      <c r="BG82" s="21">
        <v>0.0</v>
      </c>
      <c r="BH82" s="21">
        <v>0.019024998988724</v>
      </c>
      <c r="BI82" s="21">
        <v>0.0</v>
      </c>
      <c r="BJ82" s="21">
        <v>0.0</v>
      </c>
      <c r="BK82" s="21">
        <v>0.0</v>
      </c>
    </row>
    <row r="83">
      <c r="D83" s="22">
        <v>15.0</v>
      </c>
      <c r="F83" s="21">
        <v>11571.246</v>
      </c>
      <c r="G83" s="21">
        <v>11571.246</v>
      </c>
      <c r="H83" s="21">
        <v>0.0</v>
      </c>
      <c r="I83" s="21">
        <v>7.08380074501038</v>
      </c>
      <c r="J83" s="32">
        <f>F83/'summary | O-IRP (low cost insta'!G82</f>
        <v>1.438386811</v>
      </c>
      <c r="L83" s="21">
        <v>10243.234</v>
      </c>
      <c r="M83" s="21">
        <v>10243.234</v>
      </c>
      <c r="N83" s="21">
        <v>0.0</v>
      </c>
      <c r="O83" s="21">
        <v>35.7734968662262</v>
      </c>
      <c r="P83" s="32">
        <f>L83/'summary | O-IRP (low cost insta'!$G82</f>
        <v>1.273305631</v>
      </c>
      <c r="R83" s="21">
        <v>9200.706</v>
      </c>
      <c r="S83" s="21">
        <v>9200.706</v>
      </c>
      <c r="T83" s="21">
        <v>0.0</v>
      </c>
      <c r="U83" s="21">
        <v>255.453650999069</v>
      </c>
      <c r="V83" s="32">
        <f>R83/'summary | O-IRP (low cost insta'!$G82</f>
        <v>1.143712109</v>
      </c>
      <c r="X83" s="21">
        <v>8500.906</v>
      </c>
      <c r="Y83" s="21">
        <v>8500.906</v>
      </c>
      <c r="Z83" s="21">
        <v>0.0</v>
      </c>
      <c r="AA83" s="21">
        <v>828.111854887009</v>
      </c>
      <c r="AB83" s="32">
        <f>X83/'summary | O-IRP (low cost insta'!$G82</f>
        <v>1.056722074</v>
      </c>
      <c r="AD83" s="21">
        <v>8381.90167388476</v>
      </c>
      <c r="AE83" s="21">
        <v>8165.53498411979</v>
      </c>
      <c r="AF83" s="21">
        <v>2.54068316363816</v>
      </c>
      <c r="AG83" s="21">
        <v>6737.49758868218</v>
      </c>
      <c r="AH83" s="32">
        <f>AD83/'summary | O-IRP (low cost insta'!$G82</f>
        <v>1.041929004</v>
      </c>
      <c r="AJ83" s="21">
        <f>INDIRECT("'all | ALG^({\gamma}) (low cost instances)'!AE"&amp;ROW('all | ALG^({gamma}) (low cost i'!$AE$18)+(ROW()-13) * 6)</f>
        <v>8917.89</v>
      </c>
      <c r="AK83" s="21">
        <f>INDIRECT("'all | ALG^({\gamma}) (low cost instances)'!AF"&amp;ROW('all | ALG^({gamma}) (low cost i'!$AF$18)+(ROW()-13) * 6)</f>
        <v>8917.89</v>
      </c>
      <c r="AL83" s="21">
        <f>INDIRECT("'all | ALG^({\gamma}) (low cost instances)'!AG"&amp;ROW('all | ALG^({gamma}) (low cost i'!$AG$18)+(ROW()-13) * 6)</f>
        <v>0</v>
      </c>
      <c r="AM83" s="21">
        <f>INDIRECT("'all | ALG^({\gamma}) (low cost instances)'!AH"&amp;ROW('all | ALG^({gamma}) (low cost i'!$AH$18)+(ROW()-13) * 6)</f>
        <v>248.0127752</v>
      </c>
      <c r="AN83" s="32">
        <f>AJ83/'summary | O-IRP (low cost insta'!$G82</f>
        <v>1.108556102</v>
      </c>
      <c r="AP83" s="21">
        <v>8854.9695</v>
      </c>
      <c r="AQ83" s="21">
        <v>8854.9695</v>
      </c>
      <c r="AR83" s="21">
        <v>0.0</v>
      </c>
      <c r="AS83" s="21">
        <v>258.937935912609</v>
      </c>
      <c r="AT83" s="32">
        <f>AP83/'summary | O-IRP (low cost insta'!$G82</f>
        <v>1.100734644</v>
      </c>
      <c r="AV83" s="21">
        <v>11527.748</v>
      </c>
      <c r="AW83" s="21">
        <v>11527.748</v>
      </c>
      <c r="AX83" s="21">
        <v>0.0</v>
      </c>
      <c r="AY83" s="21">
        <v>11.2630116462708</v>
      </c>
      <c r="AZ83" s="32">
        <f>AV83/'summary | O-IRP (low cost insta'!$G82</f>
        <v>1.432979706</v>
      </c>
      <c r="BB83" s="32"/>
      <c r="BC83" s="32"/>
      <c r="BD83" s="21">
        <v>0.0</v>
      </c>
      <c r="BE83" s="21">
        <v>0.0</v>
      </c>
      <c r="BF83" s="21">
        <v>0.0</v>
      </c>
      <c r="BG83" s="21">
        <v>0.0</v>
      </c>
      <c r="BH83" s="21">
        <v>0.025406831636382</v>
      </c>
      <c r="BI83" s="21">
        <v>0.0</v>
      </c>
      <c r="BJ83" s="21">
        <v>0.0</v>
      </c>
      <c r="BK83" s="21">
        <v>0.0</v>
      </c>
    </row>
    <row r="84">
      <c r="D84" s="22">
        <v>20.0</v>
      </c>
      <c r="F84" s="21">
        <v>13899.148</v>
      </c>
      <c r="G84" s="21">
        <v>13899.148</v>
      </c>
      <c r="H84" s="21">
        <v>0.0</v>
      </c>
      <c r="I84" s="21">
        <v>131.094019412994</v>
      </c>
      <c r="J84" s="32">
        <f>F84/'summary | O-IRP (low cost insta'!G83</f>
        <v>1.66390354</v>
      </c>
      <c r="L84" s="21">
        <v>11810.02586145</v>
      </c>
      <c r="M84" s="21">
        <v>11810.02586145</v>
      </c>
      <c r="N84" s="21">
        <v>0.0</v>
      </c>
      <c r="O84" s="21">
        <v>1329.84273848534</v>
      </c>
      <c r="P84" s="32">
        <f>L84/'summary | O-IRP (low cost insta'!$G83</f>
        <v>1.413809238</v>
      </c>
      <c r="R84" s="27">
        <v>10354.31192616354</v>
      </c>
      <c r="S84" s="27">
        <v>10123.97614294762</v>
      </c>
      <c r="T84" s="27">
        <v>1.85238701609646</v>
      </c>
      <c r="U84" s="27">
        <v>4356.295563125609</v>
      </c>
      <c r="V84" s="32">
        <f>R84/'summary | O-IRP (low cost insta'!$G83</f>
        <v>1.239541897</v>
      </c>
      <c r="X84" s="27">
        <v>10614.327938873927</v>
      </c>
      <c r="Y84" s="27">
        <v>9641.357241548778</v>
      </c>
      <c r="Z84" s="27">
        <v>8.15668050384486</v>
      </c>
      <c r="AA84" s="27">
        <v>6114.589851236344</v>
      </c>
      <c r="AB84" s="32">
        <f>X84/'summary | O-IRP (low cost insta'!$G83</f>
        <v>1.270669097</v>
      </c>
      <c r="AD84" s="27">
        <v>10562.374</v>
      </c>
      <c r="AE84" s="27">
        <v>8285.611759897856</v>
      </c>
      <c r="AF84" s="27">
        <v>20.08230194079278</v>
      </c>
      <c r="AG84" s="27">
        <v>7208.4049929142</v>
      </c>
      <c r="AH84" s="32">
        <f>AD84/'summary | O-IRP (low cost insta'!$G83</f>
        <v>1.264449554</v>
      </c>
      <c r="AJ84" s="21">
        <f>INDIRECT("'all | ALG^({\gamma}) (low cost instances)'!AE"&amp;ROW('all | ALG^({gamma}) (low cost i'!$AE$18)+(ROW()-13) * 6)</f>
        <v>11048.486</v>
      </c>
      <c r="AK84" s="21">
        <f>INDIRECT("'all | ALG^({\gamma}) (low cost instances)'!AF"&amp;ROW('all | ALG^({gamma}) (low cost i'!$AF$18)+(ROW()-13) * 6)</f>
        <v>11048.286</v>
      </c>
      <c r="AL84" s="21">
        <f>INDIRECT("'all | ALG^({\gamma}) (low cost instances)'!AG"&amp;ROW('all | ALG^({gamma}) (low cost i'!$AG$18)+(ROW()-13) * 6)</f>
        <v>0.001610058357</v>
      </c>
      <c r="AM84" s="21">
        <f>INDIRECT("'all | ALG^({\gamma}) (low cost instances)'!AH"&amp;ROW('all | ALG^({gamma}) (low cost i'!$AH$18)+(ROW()-13) * 6)</f>
        <v>3456.53917</v>
      </c>
      <c r="AN84" s="32">
        <f>AJ84/'summary | O-IRP (low cost insta'!$G83</f>
        <v>1.3226433</v>
      </c>
      <c r="AP84" s="21">
        <v>10960.002</v>
      </c>
      <c r="AQ84" s="21">
        <v>10960.002</v>
      </c>
      <c r="AR84" s="21">
        <v>0.0</v>
      </c>
      <c r="AS84" s="21">
        <v>3658.15892744064</v>
      </c>
      <c r="AT84" s="32">
        <f>AP84/'summary | O-IRP (low cost insta'!$G83</f>
        <v>1.312050647</v>
      </c>
      <c r="AV84" s="21">
        <v>13907.348</v>
      </c>
      <c r="AW84" s="21">
        <v>13907.348</v>
      </c>
      <c r="AX84" s="21">
        <v>0.0</v>
      </c>
      <c r="AY84" s="21">
        <v>136.977260732651</v>
      </c>
      <c r="AZ84" s="32">
        <f>AV84/'summary | O-IRP (low cost insta'!$G83</f>
        <v>1.664885184</v>
      </c>
      <c r="BB84" s="32"/>
      <c r="BC84" s="32"/>
      <c r="BD84" s="21">
        <v>0.0</v>
      </c>
      <c r="BE84" s="21">
        <v>0.0</v>
      </c>
      <c r="BF84" s="21">
        <v>0.013755865142379</v>
      </c>
      <c r="BG84" s="21">
        <v>0.072407095720195</v>
      </c>
      <c r="BH84" s="21">
        <v>0.182371889842927</v>
      </c>
      <c r="BI84" s="21">
        <v>0.0</v>
      </c>
      <c r="BJ84" s="21">
        <v>0.0</v>
      </c>
      <c r="BK84" s="21">
        <v>0.0</v>
      </c>
    </row>
    <row r="85">
      <c r="D85" s="22">
        <v>25.0</v>
      </c>
      <c r="F85" s="21">
        <v>14887.2399954698</v>
      </c>
      <c r="G85" s="21">
        <v>14853.8399954698</v>
      </c>
      <c r="H85" s="21">
        <v>0.217060994139353</v>
      </c>
      <c r="I85" s="21">
        <v>1772.81343231201</v>
      </c>
      <c r="J85" s="32">
        <f>F85/'summary | O-IRP (low cost insta'!G84</f>
        <v>1.685896719</v>
      </c>
      <c r="L85" s="21">
        <v>13357.4438789886</v>
      </c>
      <c r="M85" s="21">
        <v>13055.906380267</v>
      </c>
      <c r="N85" s="21">
        <v>2.16261993291816</v>
      </c>
      <c r="O85" s="21">
        <v>4346.14254703522</v>
      </c>
      <c r="P85" s="32">
        <f>L85/'summary | O-IRP (low cost insta'!$G84</f>
        <v>1.512655859</v>
      </c>
      <c r="R85" s="21">
        <v>12154.6639711692</v>
      </c>
      <c r="S85" s="21">
        <v>11327.2841237562</v>
      </c>
      <c r="T85" s="21">
        <v>6.34143609176324</v>
      </c>
      <c r="U85" s="21">
        <v>5209.60246224403</v>
      </c>
      <c r="V85" s="32">
        <f>R85/'summary | O-IRP (low cost insta'!$G84</f>
        <v>1.376447758</v>
      </c>
      <c r="X85" s="21">
        <v>11418.796</v>
      </c>
      <c r="Y85" s="21">
        <v>9884.12892878717</v>
      </c>
      <c r="Z85" s="21">
        <v>12.1490269261712</v>
      </c>
      <c r="AA85" s="21">
        <v>6049.49003353119</v>
      </c>
      <c r="AB85" s="32">
        <f>X85/'summary | O-IRP (low cost insta'!$G84</f>
        <v>1.293114823</v>
      </c>
      <c r="AD85" s="27">
        <v>11313.969970413333</v>
      </c>
      <c r="AE85" s="27">
        <v>8794.932037000393</v>
      </c>
      <c r="AF85" s="27">
        <v>20.251674222682414</v>
      </c>
      <c r="AG85" s="27">
        <v>7206.037007522585</v>
      </c>
      <c r="AH85" s="32">
        <f>AD85/'summary | O-IRP (low cost insta'!$G84</f>
        <v>1.281243861</v>
      </c>
      <c r="AJ85" s="21">
        <f>INDIRECT("'all | ALG^({\gamma}) (low cost instances)'!AE"&amp;ROW('all | ALG^({gamma}) (low cost i'!$AE$18)+(ROW()-13) * 6)</f>
        <v>11779.81</v>
      </c>
      <c r="AK85" s="21">
        <f>INDIRECT("'all | ALG^({\gamma}) (low cost instances)'!AF"&amp;ROW('all | ALG^({gamma}) (low cost i'!$AF$18)+(ROW()-13) * 6)</f>
        <v>11779.81</v>
      </c>
      <c r="AL85" s="21">
        <f>INDIRECT("'all | ALG^({\gamma}) (low cost instances)'!AG"&amp;ROW('all | ALG^({gamma}) (low cost i'!$AG$18)+(ROW()-13) * 6)</f>
        <v>0</v>
      </c>
      <c r="AM85" s="21">
        <f>INDIRECT("'all | ALG^({\gamma}) (low cost instances)'!AH"&amp;ROW('all | ALG^({gamma}) (low cost i'!$AH$18)+(ROW()-13) * 6)</f>
        <v>3919.377142</v>
      </c>
      <c r="AN85" s="32">
        <f>AJ85/'summary | O-IRP (low cost insta'!$G84</f>
        <v>1.333997641</v>
      </c>
      <c r="AP85" s="21">
        <v>11901.13</v>
      </c>
      <c r="AQ85" s="21">
        <v>11901.13</v>
      </c>
      <c r="AR85" s="21">
        <v>0.0</v>
      </c>
      <c r="AS85" s="21">
        <v>4034.95538505316</v>
      </c>
      <c r="AT85" s="32">
        <f>AP85/'summary | O-IRP (low cost insta'!$G84</f>
        <v>1.347736453</v>
      </c>
      <c r="AV85" s="21">
        <v>14893.0599871113</v>
      </c>
      <c r="AW85" s="21">
        <v>14893.0599871113</v>
      </c>
      <c r="AX85" s="21">
        <v>0.0</v>
      </c>
      <c r="AY85" s="21">
        <v>1633.90656509399</v>
      </c>
      <c r="AZ85" s="32">
        <f>AV85/'summary | O-IRP (low cost insta'!$G84</f>
        <v>1.6865558</v>
      </c>
      <c r="BB85" s="32"/>
      <c r="BC85" s="32"/>
      <c r="BD85" s="21">
        <v>0.002170609941394</v>
      </c>
      <c r="BE85" s="21">
        <v>0.021626199329182</v>
      </c>
      <c r="BF85" s="21">
        <v>0.063414360917632</v>
      </c>
      <c r="BG85" s="21">
        <v>0.121490269261712</v>
      </c>
      <c r="BH85" s="21">
        <v>0.24564466542618</v>
      </c>
      <c r="BI85" s="21">
        <v>0.0</v>
      </c>
      <c r="BJ85" s="21">
        <v>0.0</v>
      </c>
      <c r="BK85" s="21">
        <v>0.0</v>
      </c>
    </row>
    <row r="86">
      <c r="D86" s="22">
        <v>30.0</v>
      </c>
      <c r="F86" s="21">
        <v>14726.504</v>
      </c>
      <c r="G86" s="21">
        <v>14726.504</v>
      </c>
      <c r="H86" s="21">
        <v>0.0</v>
      </c>
      <c r="I86" s="21">
        <v>1876.34494342804</v>
      </c>
      <c r="J86" s="32">
        <f>F86/'summary | O-IRP (low cost insta'!G85</f>
        <v>1.789454526</v>
      </c>
      <c r="L86" s="21">
        <v>13034.932</v>
      </c>
      <c r="M86" s="21">
        <v>12851.912226614</v>
      </c>
      <c r="N86" s="21">
        <v>1.43650013750555</v>
      </c>
      <c r="O86" s="21">
        <v>3061.90629091263</v>
      </c>
      <c r="P86" s="32">
        <f>L86/'summary | O-IRP (low cost insta'!$G85</f>
        <v>1.583907359</v>
      </c>
      <c r="R86" s="27">
        <v>11772.173999999999</v>
      </c>
      <c r="S86" s="27">
        <v>10960.274966458099</v>
      </c>
      <c r="T86" s="27">
        <v>6.322898474925587</v>
      </c>
      <c r="U86" s="27">
        <v>6751.582317256927</v>
      </c>
      <c r="V86" s="32">
        <f>R86/'summary | O-IRP (low cost insta'!$G85</f>
        <v>1.43046646</v>
      </c>
      <c r="X86" s="27">
        <v>11290.607998171201</v>
      </c>
      <c r="Y86" s="27">
        <v>9409.324331684726</v>
      </c>
      <c r="Z86" s="27">
        <v>16.44333842572588</v>
      </c>
      <c r="AA86" s="27">
        <v>7202.629174852371</v>
      </c>
      <c r="AB86" s="32">
        <f>X86/'summary | O-IRP (low cost insta'!$G85</f>
        <v>1.371950164</v>
      </c>
      <c r="AD86" s="27">
        <v>11564.701999886081</v>
      </c>
      <c r="AE86" s="27">
        <v>8242.825086478375</v>
      </c>
      <c r="AF86" s="27">
        <v>28.240722174302242</v>
      </c>
      <c r="AG86" s="27">
        <v>7208.753085947038</v>
      </c>
      <c r="AH86" s="32">
        <f>AD86/'summary | O-IRP (low cost insta'!$G85</f>
        <v>1.405256016</v>
      </c>
      <c r="AJ86" s="21">
        <f>INDIRECT("'all | ALG^({\gamma}) (low cost instances)'!AE"&amp;ROW('all | ALG^({gamma}) (low cost i'!$AE$18)+(ROW()-13) * 6)</f>
        <v>11871.184</v>
      </c>
      <c r="AK86" s="21">
        <f>INDIRECT("'all | ALG^({\gamma}) (low cost instances)'!AF"&amp;ROW('all | ALG^({gamma}) (low cost i'!$AF$18)+(ROW()-13) * 6)</f>
        <v>11871.184</v>
      </c>
      <c r="AL86" s="21">
        <f>INDIRECT("'all | ALG^({\gamma}) (low cost instances)'!AG"&amp;ROW('all | ALG^({gamma}) (low cost i'!$AG$18)+(ROW()-13) * 6)</f>
        <v>0</v>
      </c>
      <c r="AM86" s="21">
        <f>INDIRECT("'all | ALG^({\gamma}) (low cost instances)'!AH"&amp;ROW('all | ALG^({gamma}) (low cost i'!$AH$18)+(ROW()-13) * 6)</f>
        <v>4338.295807</v>
      </c>
      <c r="AN86" s="32">
        <f>AJ86/'summary | O-IRP (low cost insta'!$G85</f>
        <v>1.442497414</v>
      </c>
      <c r="AP86" s="21">
        <v>11864.0415</v>
      </c>
      <c r="AQ86" s="21">
        <v>11864.0415</v>
      </c>
      <c r="AR86" s="21">
        <v>0.0</v>
      </c>
      <c r="AS86" s="21">
        <v>4686.91969337463</v>
      </c>
      <c r="AT86" s="32">
        <f>AP86/'summary | O-IRP (low cost insta'!$G85</f>
        <v>1.441629511</v>
      </c>
      <c r="AV86" s="21">
        <v>14785.104</v>
      </c>
      <c r="AW86" s="21">
        <v>14764.304</v>
      </c>
      <c r="AX86" s="21">
        <v>0.127648319061885</v>
      </c>
      <c r="AY86" s="21">
        <v>2851.29530959129</v>
      </c>
      <c r="AZ86" s="32">
        <f>AV86/'summary | O-IRP (low cost insta'!$G85</f>
        <v>1.796575159</v>
      </c>
      <c r="BB86" s="32"/>
      <c r="BC86" s="32"/>
      <c r="BD86" s="21">
        <v>0.0</v>
      </c>
      <c r="BE86" s="21">
        <v>0.014365001375056</v>
      </c>
      <c r="BF86" s="21">
        <v>0.071131264922135</v>
      </c>
      <c r="BG86" s="21">
        <v>0.176518705663661</v>
      </c>
      <c r="BH86" s="21">
        <v>0.287229092487207</v>
      </c>
      <c r="BI86" s="21">
        <v>0.0</v>
      </c>
      <c r="BJ86" s="21">
        <v>0.0</v>
      </c>
      <c r="BK86" s="21">
        <v>0.001276483190619</v>
      </c>
    </row>
    <row r="87">
      <c r="D87" s="25" t="s">
        <v>21</v>
      </c>
      <c r="F87" s="26">
        <f t="shared" ref="F87:J87" si="72">AVERAGE(F81:F86)</f>
        <v>12354.67967</v>
      </c>
      <c r="G87" s="26">
        <f t="shared" si="72"/>
        <v>12349.113</v>
      </c>
      <c r="H87" s="26">
        <f t="shared" si="72"/>
        <v>0.03617683236</v>
      </c>
      <c r="I87" s="26">
        <f t="shared" si="72"/>
        <v>631.7621844</v>
      </c>
      <c r="J87" s="26">
        <f t="shared" si="72"/>
        <v>1.554508085</v>
      </c>
      <c r="L87" s="26">
        <f t="shared" ref="L87:P87" si="73">AVERAGE(L81:L86)</f>
        <v>10856.10762</v>
      </c>
      <c r="M87" s="26">
        <f t="shared" si="73"/>
        <v>10775.34808</v>
      </c>
      <c r="N87" s="26">
        <f t="shared" si="73"/>
        <v>0.5998533451</v>
      </c>
      <c r="O87" s="26">
        <f t="shared" si="73"/>
        <v>1465.057344</v>
      </c>
      <c r="P87" s="26">
        <f t="shared" si="73"/>
        <v>1.368438179</v>
      </c>
      <c r="R87" s="26">
        <f t="shared" ref="R87:V87" si="74">AVERAGE(R81:R86)</f>
        <v>9825.76965</v>
      </c>
      <c r="S87" s="26">
        <f t="shared" si="74"/>
        <v>9514.167206</v>
      </c>
      <c r="T87" s="26">
        <f t="shared" si="74"/>
        <v>2.419453597</v>
      </c>
      <c r="U87" s="26">
        <f t="shared" si="74"/>
        <v>2870.382297</v>
      </c>
      <c r="V87" s="26">
        <f t="shared" si="74"/>
        <v>1.239156649</v>
      </c>
      <c r="X87" s="26">
        <f t="shared" ref="X87:AB87" si="75">AVERAGE(X81:X86)</f>
        <v>9354.52799</v>
      </c>
      <c r="Y87" s="26">
        <f t="shared" si="75"/>
        <v>8623.041084</v>
      </c>
      <c r="Z87" s="26">
        <f t="shared" si="75"/>
        <v>6.124840976</v>
      </c>
      <c r="AA87" s="26">
        <f t="shared" si="75"/>
        <v>3479.487347</v>
      </c>
      <c r="AB87" s="26">
        <f t="shared" si="75"/>
        <v>1.177952748</v>
      </c>
      <c r="AD87" s="26">
        <f t="shared" ref="AD87:AH87" si="76">AVERAGE(AD81:AD86)</f>
        <v>9341.777234</v>
      </c>
      <c r="AE87" s="26">
        <f t="shared" si="76"/>
        <v>7924.085594</v>
      </c>
      <c r="AF87" s="26">
        <f t="shared" si="76"/>
        <v>12.1696469</v>
      </c>
      <c r="AG87" s="26">
        <f t="shared" si="76"/>
        <v>5501.24567</v>
      </c>
      <c r="AH87" s="26">
        <f t="shared" si="76"/>
        <v>1.176344559</v>
      </c>
      <c r="AJ87" s="26">
        <f t="shared" ref="AJ87:AN87" si="77">AVERAGE(AJ81:AJ86)</f>
        <v>9783.741</v>
      </c>
      <c r="AK87" s="26">
        <f t="shared" si="77"/>
        <v>9783.707667</v>
      </c>
      <c r="AL87" s="26">
        <f t="shared" si="77"/>
        <v>0.0002683430594</v>
      </c>
      <c r="AM87" s="26">
        <f t="shared" si="77"/>
        <v>2001.094052</v>
      </c>
      <c r="AN87" s="26">
        <f t="shared" si="77"/>
        <v>1.23145397</v>
      </c>
      <c r="AP87" s="26">
        <f t="shared" ref="AP87:AT87" si="78">AVERAGE(AP81:AP86)</f>
        <v>9804.031167</v>
      </c>
      <c r="AQ87" s="26">
        <f t="shared" si="78"/>
        <v>9804.031167</v>
      </c>
      <c r="AR87" s="26">
        <f t="shared" si="78"/>
        <v>0</v>
      </c>
      <c r="AS87" s="26">
        <f t="shared" si="78"/>
        <v>2113.792415</v>
      </c>
      <c r="AT87" s="26">
        <f t="shared" si="78"/>
        <v>1.235098157</v>
      </c>
      <c r="AV87" s="26">
        <f t="shared" ref="AV87:AZ87" si="79">AVERAGE(AV81:AV86)</f>
        <v>12336.87066</v>
      </c>
      <c r="AW87" s="26">
        <f t="shared" si="79"/>
        <v>12333.404</v>
      </c>
      <c r="AX87" s="26">
        <f t="shared" si="79"/>
        <v>0.02127471984</v>
      </c>
      <c r="AY87" s="26">
        <f t="shared" si="79"/>
        <v>772.9074281</v>
      </c>
      <c r="AZ87" s="26">
        <f t="shared" si="79"/>
        <v>1.551748607</v>
      </c>
      <c r="BB87" s="27"/>
      <c r="BC87" s="27"/>
      <c r="BD87" s="26">
        <f>AVERAGE(BD81:BD86)</f>
        <v>0.0003617683236</v>
      </c>
      <c r="BE87" s="26">
        <f>100*DF87</f>
        <v>0</v>
      </c>
      <c r="BF87" s="26">
        <f t="shared" ref="BF87:BK87" si="80">AVERAGE(BF81:BF86)</f>
        <v>0.02471691516</v>
      </c>
      <c r="BG87" s="26">
        <f t="shared" si="80"/>
        <v>0.06173601177</v>
      </c>
      <c r="BH87" s="26">
        <f t="shared" si="80"/>
        <v>0.1266129131</v>
      </c>
      <c r="BI87" s="26">
        <f t="shared" si="80"/>
        <v>0</v>
      </c>
      <c r="BJ87" s="26">
        <f t="shared" si="80"/>
        <v>0</v>
      </c>
      <c r="BK87" s="26">
        <f t="shared" si="80"/>
        <v>0.0002127471984</v>
      </c>
    </row>
    <row r="88">
      <c r="C88" s="5">
        <v>5.0</v>
      </c>
      <c r="D88" s="20">
        <v>5.0</v>
      </c>
      <c r="F88" s="21">
        <v>10147.3133333333</v>
      </c>
      <c r="G88" s="21">
        <v>10147.3133333333</v>
      </c>
      <c r="H88" s="21">
        <v>0.0</v>
      </c>
      <c r="I88" s="21">
        <v>0.048518180847168</v>
      </c>
      <c r="J88" s="32">
        <f>F88/'summary | O-IRP (low cost insta'!G87</f>
        <v>1.358356467</v>
      </c>
      <c r="L88" s="21">
        <v>8320.5625</v>
      </c>
      <c r="M88" s="21">
        <v>8320.44682291667</v>
      </c>
      <c r="N88" s="21">
        <v>0.001794453053938</v>
      </c>
      <c r="O88" s="21">
        <v>0.902848780155182</v>
      </c>
      <c r="P88" s="32">
        <f>L88/'summary | O-IRP (low cost insta'!$G87</f>
        <v>1.113820921</v>
      </c>
      <c r="R88" s="21">
        <v>8205.4675</v>
      </c>
      <c r="S88" s="21">
        <v>8205.4675</v>
      </c>
      <c r="T88" s="21">
        <v>0.0</v>
      </c>
      <c r="U88" s="21">
        <v>3.00298619270325</v>
      </c>
      <c r="V88" s="32">
        <f>R88/'summary | O-IRP (low cost insta'!$G87</f>
        <v>1.098413883</v>
      </c>
      <c r="X88" s="21">
        <v>7720.495</v>
      </c>
      <c r="Y88" s="21">
        <v>7720.495</v>
      </c>
      <c r="Z88" s="21">
        <v>0.0</v>
      </c>
      <c r="AA88" s="21">
        <v>14.3088977336884</v>
      </c>
      <c r="AB88" s="32">
        <f>X88/'summary | O-IRP (low cost insta'!$G87</f>
        <v>1.033493691</v>
      </c>
      <c r="AD88" s="21">
        <v>7588.7225</v>
      </c>
      <c r="AE88" s="21">
        <v>7588.6713709727</v>
      </c>
      <c r="AF88" s="21">
        <v>4.54618446693E-4</v>
      </c>
      <c r="AG88" s="21">
        <v>25.8767147064209</v>
      </c>
      <c r="AH88" s="32">
        <f>AD88/'summary | O-IRP (low cost insta'!$G87</f>
        <v>1.015854142</v>
      </c>
      <c r="AJ88" s="21">
        <f>INDIRECT("'all | ALG^({\gamma}) (low cost instances)'!AE"&amp;ROW('all | ALG^({gamma}) (low cost i'!$AE$19)+(ROW()-14) * 6)</f>
        <v>7911.2675</v>
      </c>
      <c r="AK88" s="21">
        <f>INDIRECT("'all | ALG^({\gamma}) (low cost instances)'!AF"&amp;ROW('all | ALG^({gamma}) (low cost i'!$AF$19)+(ROW()-14) * 6)</f>
        <v>7911.2675</v>
      </c>
      <c r="AL88" s="21">
        <f>INDIRECT("'all | ALG^({\gamma}) (low cost instances)'!AG"&amp;ROW('all | ALG^({gamma}) (low cost i'!$AG$19)+(ROW()-14) * 6)</f>
        <v>0</v>
      </c>
      <c r="AM88" s="21">
        <f>INDIRECT("'all | ALG^({\gamma}) (low cost instances)'!AH"&amp;ROW('all | ALG^({gamma}) (low cost i'!$AH$19)+(ROW()-14) * 6)</f>
        <v>5.08280772</v>
      </c>
      <c r="AN88" s="32">
        <f>AJ88/'summary | O-IRP (low cost insta'!$G87</f>
        <v>1.059031195</v>
      </c>
      <c r="AP88" s="21">
        <v>7893.555</v>
      </c>
      <c r="AQ88" s="21">
        <v>7893.555</v>
      </c>
      <c r="AR88" s="21">
        <v>0.0</v>
      </c>
      <c r="AS88" s="21">
        <v>4.90774159133434</v>
      </c>
      <c r="AT88" s="32">
        <f>AP88/'summary | O-IRP (low cost insta'!$G87</f>
        <v>1.056660135</v>
      </c>
      <c r="AV88" s="21">
        <v>10147.3033333333</v>
      </c>
      <c r="AW88" s="21">
        <v>10147.3033333333</v>
      </c>
      <c r="AX88" s="21">
        <v>0.0</v>
      </c>
      <c r="AY88" s="21">
        <v>0.104032278060913</v>
      </c>
      <c r="AZ88" s="32">
        <f>AV88/'summary | O-IRP (low cost insta'!$G87</f>
        <v>1.358355128</v>
      </c>
      <c r="BB88" s="32"/>
      <c r="BC88" s="32"/>
      <c r="BD88" s="21">
        <v>0.0</v>
      </c>
      <c r="BE88" s="21">
        <v>1.79445305393794E-5</v>
      </c>
      <c r="BF88" s="21">
        <v>0.0</v>
      </c>
      <c r="BG88" s="21">
        <v>0.0</v>
      </c>
      <c r="BH88" s="21">
        <v>4.54618446692841E-6</v>
      </c>
      <c r="BI88" s="21">
        <v>0.0</v>
      </c>
      <c r="BJ88" s="21">
        <v>0.0</v>
      </c>
      <c r="BK88" s="21">
        <v>0.0</v>
      </c>
    </row>
    <row r="89">
      <c r="D89" s="22">
        <v>10.0</v>
      </c>
      <c r="F89" s="21">
        <v>12499.35</v>
      </c>
      <c r="G89" s="21">
        <v>12499.35</v>
      </c>
      <c r="H89" s="21">
        <v>0.0</v>
      </c>
      <c r="I89" s="21">
        <v>2.75314021110535</v>
      </c>
      <c r="J89" s="32">
        <f>F89/'summary | O-IRP (low cost insta'!G88</f>
        <v>1.40837502</v>
      </c>
      <c r="L89" s="21">
        <v>10390.176</v>
      </c>
      <c r="M89" s="21">
        <v>10390.176</v>
      </c>
      <c r="N89" s="21">
        <v>0.0</v>
      </c>
      <c r="O89" s="21">
        <v>37.8625470161438</v>
      </c>
      <c r="P89" s="32">
        <f>L89/'summary | O-IRP (low cost insta'!$G88</f>
        <v>1.170722024</v>
      </c>
      <c r="R89" s="21">
        <v>10051.4399871079</v>
      </c>
      <c r="S89" s="21">
        <v>10051.4399871079</v>
      </c>
      <c r="T89" s="21">
        <v>0.0</v>
      </c>
      <c r="U89" s="21">
        <v>714.778461027145</v>
      </c>
      <c r="V89" s="32">
        <f>R89/'summary | O-IRP (low cost insta'!$G88</f>
        <v>1.132554652</v>
      </c>
      <c r="X89" s="21">
        <v>9532.2698684307</v>
      </c>
      <c r="Y89" s="21">
        <v>9502.09832145589</v>
      </c>
      <c r="Z89" s="21">
        <v>0.302521993382427</v>
      </c>
      <c r="AA89" s="21">
        <v>3911.68699326515</v>
      </c>
      <c r="AB89" s="32">
        <f>X89/'summary | O-IRP (low cost insta'!$G88</f>
        <v>1.074056712</v>
      </c>
      <c r="AD89" s="21">
        <v>9341.43179678143</v>
      </c>
      <c r="AE89" s="21">
        <v>8912.31993192228</v>
      </c>
      <c r="AF89" s="21">
        <v>4.12163407540393</v>
      </c>
      <c r="AG89" s="21">
        <v>6894.58756251335</v>
      </c>
      <c r="AH89" s="32">
        <f>AD89/'summary | O-IRP (low cost insta'!$G88</f>
        <v>1.052553868</v>
      </c>
      <c r="AJ89" s="21">
        <f>INDIRECT("'all | ALG^({\gamma}) (low cost instances)'!AE"&amp;ROW('all | ALG^({gamma}) (low cost i'!$AE$19)+(ROW()-14) * 6)</f>
        <v>10107.714</v>
      </c>
      <c r="AK89" s="21">
        <f>INDIRECT("'all | ALG^({\gamma}) (low cost instances)'!AF"&amp;ROW('all | ALG^({gamma}) (low cost i'!$AF$19)+(ROW()-14) * 6)</f>
        <v>10107.714</v>
      </c>
      <c r="AL89" s="21">
        <f>INDIRECT("'all | ALG^({\gamma}) (low cost instances)'!AG"&amp;ROW('all | ALG^({gamma}) (low cost i'!$AG$19)+(ROW()-14) * 6)</f>
        <v>0</v>
      </c>
      <c r="AM89" s="21">
        <f>INDIRECT("'all | ALG^({\gamma}) (low cost instances)'!AH"&amp;ROW('all | ALG^({gamma}) (low cost i'!$AH$19)+(ROW()-14) * 6)</f>
        <v>88.51464314</v>
      </c>
      <c r="AN89" s="32">
        <f>AJ89/'summary | O-IRP (low cost insta'!$G88</f>
        <v>1.138895375</v>
      </c>
      <c r="AP89" s="21">
        <v>10234.599</v>
      </c>
      <c r="AQ89" s="21">
        <v>10234.599</v>
      </c>
      <c r="AR89" s="21">
        <v>0.0</v>
      </c>
      <c r="AS89" s="21">
        <v>81.3536289215088</v>
      </c>
      <c r="AT89" s="32">
        <f>AP89/'summary | O-IRP (low cost insta'!$G88</f>
        <v>1.153192251</v>
      </c>
      <c r="AV89" s="21">
        <v>12499.392</v>
      </c>
      <c r="AW89" s="21">
        <v>12499.392</v>
      </c>
      <c r="AX89" s="21">
        <v>0.0</v>
      </c>
      <c r="AY89" s="21">
        <v>4.01382789611816</v>
      </c>
      <c r="AZ89" s="32">
        <f>AV89/'summary | O-IRP (low cost insta'!$G88</f>
        <v>1.408379752</v>
      </c>
      <c r="BB89" s="32"/>
      <c r="BC89" s="32"/>
      <c r="BD89" s="21">
        <v>0.0</v>
      </c>
      <c r="BE89" s="21">
        <v>0.0</v>
      </c>
      <c r="BF89" s="21">
        <v>0.0</v>
      </c>
      <c r="BG89" s="21">
        <v>0.003025219933824</v>
      </c>
      <c r="BH89" s="21">
        <v>0.041216340754039</v>
      </c>
      <c r="BI89" s="21">
        <v>0.0</v>
      </c>
      <c r="BJ89" s="21">
        <v>0.0</v>
      </c>
      <c r="BK89" s="21">
        <v>0.0</v>
      </c>
    </row>
    <row r="90">
      <c r="D90" s="22">
        <v>15.0</v>
      </c>
      <c r="F90" s="21">
        <v>12899.846</v>
      </c>
      <c r="G90" s="21">
        <v>12899.846</v>
      </c>
      <c r="H90" s="21">
        <v>0.0</v>
      </c>
      <c r="I90" s="21">
        <v>13.06565117836</v>
      </c>
      <c r="J90" s="32">
        <f>F90/'summary | O-IRP (low cost insta'!G89</f>
        <v>1.475556533</v>
      </c>
      <c r="L90" s="21">
        <v>10929.816</v>
      </c>
      <c r="M90" s="21">
        <v>10929.816</v>
      </c>
      <c r="N90" s="21">
        <v>0.0</v>
      </c>
      <c r="O90" s="21">
        <v>83.5520647525787</v>
      </c>
      <c r="P90" s="32">
        <f>L90/'summary | O-IRP (low cost insta'!$G89</f>
        <v>1.250213483</v>
      </c>
      <c r="R90" s="21">
        <v>10342.476</v>
      </c>
      <c r="S90" s="21">
        <v>10342.476</v>
      </c>
      <c r="T90" s="21">
        <v>0.0</v>
      </c>
      <c r="U90" s="21">
        <v>718.720609045029</v>
      </c>
      <c r="V90" s="32">
        <f>R90/'summary | O-IRP (low cost insta'!$G89</f>
        <v>1.183030249</v>
      </c>
      <c r="X90" s="21">
        <v>9672.0458753285</v>
      </c>
      <c r="Y90" s="21">
        <v>9394.80117382095</v>
      </c>
      <c r="Z90" s="21">
        <v>2.85740040507023</v>
      </c>
      <c r="AA90" s="21">
        <v>5210.16525712013</v>
      </c>
      <c r="AB90" s="32">
        <f>X90/'summary | O-IRP (low cost insta'!$G89</f>
        <v>1.106342702</v>
      </c>
      <c r="AD90" s="21">
        <v>9580.37988538915</v>
      </c>
      <c r="AE90" s="21">
        <v>8742.12053208612</v>
      </c>
      <c r="AF90" s="21">
        <v>8.72193649010756</v>
      </c>
      <c r="AG90" s="21">
        <v>7204.97982053757</v>
      </c>
      <c r="AH90" s="32">
        <f>AD90/'summary | O-IRP (low cost insta'!$G89</f>
        <v>1.095857433</v>
      </c>
      <c r="AJ90" s="21">
        <f>INDIRECT("'all | ALG^({\gamma}) (low cost instances)'!AE"&amp;ROW('all | ALG^({gamma}) (low cost i'!$AE$19)+(ROW()-14) * 6)</f>
        <v>10061.994</v>
      </c>
      <c r="AK90" s="21">
        <f>INDIRECT("'all | ALG^({\gamma}) (low cost instances)'!AF"&amp;ROW('all | ALG^({gamma}) (low cost i'!$AF$19)+(ROW()-14) * 6)</f>
        <v>10061.994</v>
      </c>
      <c r="AL90" s="21">
        <f>INDIRECT("'all | ALG^({\gamma}) (low cost instances)'!AG"&amp;ROW('all | ALG^({gamma}) (low cost i'!$AG$19)+(ROW()-14) * 6)</f>
        <v>0</v>
      </c>
      <c r="AM90" s="21">
        <f>INDIRECT("'all | ALG^({\gamma}) (low cost instances)'!AH"&amp;ROW('all | ALG^({gamma}) (low cost i'!$AH$19)+(ROW()-14) * 6)</f>
        <v>758.6210463</v>
      </c>
      <c r="AN90" s="32">
        <f>AJ90/'summary | O-IRP (low cost insta'!$G89</f>
        <v>1.150947149</v>
      </c>
      <c r="AP90" s="21">
        <v>10033.6255</v>
      </c>
      <c r="AQ90" s="21">
        <v>10033.6255</v>
      </c>
      <c r="AR90" s="21">
        <v>0.0</v>
      </c>
      <c r="AS90" s="21">
        <v>1047.74548295736</v>
      </c>
      <c r="AT90" s="32">
        <f>AP90/'summary | O-IRP (low cost insta'!$G89</f>
        <v>1.147702201</v>
      </c>
      <c r="AV90" s="21">
        <v>12909.148</v>
      </c>
      <c r="AW90" s="21">
        <v>12909.148</v>
      </c>
      <c r="AX90" s="21">
        <v>0.0</v>
      </c>
      <c r="AY90" s="21">
        <v>17.423308467865</v>
      </c>
      <c r="AZ90" s="32">
        <f>AV90/'summary | O-IRP (low cost insta'!$G89</f>
        <v>1.476620547</v>
      </c>
      <c r="BB90" s="32"/>
      <c r="BC90" s="32"/>
      <c r="BD90" s="21">
        <v>0.0</v>
      </c>
      <c r="BE90" s="21">
        <v>0.0</v>
      </c>
      <c r="BF90" s="21">
        <v>0.0</v>
      </c>
      <c r="BG90" s="21">
        <v>0.028574004050702</v>
      </c>
      <c r="BH90" s="21">
        <v>0.087219364901076</v>
      </c>
      <c r="BI90" s="21">
        <v>0.0</v>
      </c>
      <c r="BJ90" s="21">
        <v>0.0</v>
      </c>
      <c r="BK90" s="21">
        <v>0.0</v>
      </c>
    </row>
    <row r="91">
      <c r="D91" s="22">
        <v>20.0</v>
      </c>
      <c r="F91" s="21">
        <v>15621.348</v>
      </c>
      <c r="G91" s="21">
        <v>15621.348</v>
      </c>
      <c r="H91" s="21">
        <v>0.0</v>
      </c>
      <c r="I91" s="21">
        <v>331.485819149017</v>
      </c>
      <c r="J91" s="32">
        <f>F91/'summary | O-IRP (low cost insta'!G90</f>
        <v>1.743340828</v>
      </c>
      <c r="L91" s="21">
        <v>13415.201976695</v>
      </c>
      <c r="M91" s="21">
        <v>13355.09644954</v>
      </c>
      <c r="N91" s="21">
        <v>0.398635897591345</v>
      </c>
      <c r="O91" s="21">
        <v>3798.9570037365</v>
      </c>
      <c r="P91" s="32">
        <f>L91/'summary | O-IRP (low cost insta'!$G90</f>
        <v>1.497135159</v>
      </c>
      <c r="R91" s="27">
        <v>12502.528</v>
      </c>
      <c r="S91" s="27">
        <v>11734.66301631328</v>
      </c>
      <c r="T91" s="27">
        <v>5.54405862644551</v>
      </c>
      <c r="U91" s="27">
        <v>5534.948776483534</v>
      </c>
      <c r="V91" s="32">
        <f>R91/'summary | O-IRP (low cost insta'!$G90</f>
        <v>1.395280837</v>
      </c>
      <c r="X91" s="27">
        <v>12218.678</v>
      </c>
      <c r="Y91" s="27">
        <v>10344.778929080945</v>
      </c>
      <c r="Z91" s="27">
        <v>13.716554927980122</v>
      </c>
      <c r="AA91" s="27">
        <v>6832.568702983854</v>
      </c>
      <c r="AB91" s="32">
        <f>X91/'summary | O-IRP (low cost insta'!$G90</f>
        <v>1.363603206</v>
      </c>
      <c r="AD91" s="27">
        <v>12211.286</v>
      </c>
      <c r="AE91" s="27">
        <v>9071.48546082788</v>
      </c>
      <c r="AF91" s="27">
        <v>23.98726536498646</v>
      </c>
      <c r="AG91" s="27">
        <v>7205.795380973817</v>
      </c>
      <c r="AH91" s="32">
        <f>AD91/'summary | O-IRP (low cost insta'!$G90</f>
        <v>1.36277826</v>
      </c>
      <c r="AJ91" s="21">
        <f>INDIRECT("'all | ALG^({\gamma}) (low cost instances)'!AE"&amp;ROW('all | ALG^({gamma}) (low cost i'!$AE$19)+(ROW()-14) * 6)</f>
        <v>12599.898</v>
      </c>
      <c r="AK91" s="21">
        <f>INDIRECT("'all | ALG^({\gamma}) (low cost instances)'!AF"&amp;ROW('all | ALG^({gamma}) (low cost i'!$AF$19)+(ROW()-14) * 6)</f>
        <v>12599.898</v>
      </c>
      <c r="AL91" s="21">
        <f>INDIRECT("'all | ALG^({\gamma}) (low cost instances)'!AG"&amp;ROW('all | ALG^({gamma}) (low cost i'!$AG$19)+(ROW()-14) * 6)</f>
        <v>0</v>
      </c>
      <c r="AM91" s="21">
        <f>INDIRECT("'all | ALG^({\gamma}) (low cost instances)'!AH"&amp;ROW('all | ALG^({gamma}) (low cost i'!$AH$19)+(ROW()-14) * 6)</f>
        <v>4267.869505</v>
      </c>
      <c r="AN91" s="32">
        <f>AJ91/'summary | O-IRP (low cost insta'!$G90</f>
        <v>1.406147319</v>
      </c>
      <c r="AP91" s="21">
        <v>12550.341</v>
      </c>
      <c r="AQ91" s="21">
        <v>12550.341</v>
      </c>
      <c r="AR91" s="21">
        <v>0.0</v>
      </c>
      <c r="AS91" s="21">
        <v>4204.57691818476</v>
      </c>
      <c r="AT91" s="32">
        <f>AP91/'summary | O-IRP (low cost insta'!$G90</f>
        <v>1.400616763</v>
      </c>
      <c r="AV91" s="21">
        <v>15591.748</v>
      </c>
      <c r="AW91" s="21">
        <v>15591.748</v>
      </c>
      <c r="AX91" s="21">
        <v>0.0</v>
      </c>
      <c r="AY91" s="21">
        <v>553.646112585068</v>
      </c>
      <c r="AZ91" s="32">
        <f>AV91/'summary | O-IRP (low cost insta'!$G90</f>
        <v>1.740037471</v>
      </c>
      <c r="BB91" s="32"/>
      <c r="BC91" s="32"/>
      <c r="BD91" s="21">
        <v>0.0</v>
      </c>
      <c r="BE91" s="21">
        <v>0.003986358975913</v>
      </c>
      <c r="BF91" s="21">
        <v>0.045950282288712</v>
      </c>
      <c r="BG91" s="21">
        <v>0.118894298899664</v>
      </c>
      <c r="BH91" s="21">
        <v>0.208386286365648</v>
      </c>
      <c r="BI91" s="21">
        <v>0.0</v>
      </c>
      <c r="BJ91" s="21">
        <v>0.0</v>
      </c>
      <c r="BK91" s="21">
        <v>0.0</v>
      </c>
    </row>
    <row r="92">
      <c r="D92" s="22">
        <v>25.0</v>
      </c>
      <c r="F92" s="21">
        <v>16343.64</v>
      </c>
      <c r="G92" s="21">
        <v>16178.24</v>
      </c>
      <c r="H92" s="21">
        <v>0.960928915128912</v>
      </c>
      <c r="I92" s="21">
        <v>3000.44982128143</v>
      </c>
      <c r="J92" s="32">
        <f>F92/'summary | O-IRP (low cost insta'!G91</f>
        <v>1.727401471</v>
      </c>
      <c r="L92" s="21">
        <v>15003.7419875396</v>
      </c>
      <c r="M92" s="21">
        <v>14381.1773396339</v>
      </c>
      <c r="N92" s="21">
        <v>3.98649929429938</v>
      </c>
      <c r="O92" s="21">
        <v>4418.98401780129</v>
      </c>
      <c r="P92" s="32">
        <f>L92/'summary | O-IRP (low cost insta'!$G91</f>
        <v>1.585784193</v>
      </c>
      <c r="R92" s="21">
        <v>13444.848</v>
      </c>
      <c r="S92" s="21">
        <v>12109.6457649729</v>
      </c>
      <c r="T92" s="21">
        <v>8.96610387723612</v>
      </c>
      <c r="U92" s="21">
        <v>6135.84096713066</v>
      </c>
      <c r="V92" s="32">
        <f>R92/'summary | O-IRP (low cost insta'!$G91</f>
        <v>1.421020667</v>
      </c>
      <c r="X92" s="27">
        <v>12848.576682214898</v>
      </c>
      <c r="Y92" s="27">
        <v>10714.839549269336</v>
      </c>
      <c r="Z92" s="27">
        <v>14.968390852314464</v>
      </c>
      <c r="AA92" s="27">
        <v>7196.428493261337</v>
      </c>
      <c r="AB92" s="32">
        <f>X92/'summary | O-IRP (low cost insta'!$G91</f>
        <v>1.357999213</v>
      </c>
      <c r="AD92" s="27">
        <v>13331.812</v>
      </c>
      <c r="AE92" s="27">
        <v>9507.261293439915</v>
      </c>
      <c r="AF92" s="27">
        <v>26.2504570944028</v>
      </c>
      <c r="AG92" s="27">
        <v>7218.48585700989</v>
      </c>
      <c r="AH92" s="32">
        <f>AD92/'summary | O-IRP (low cost insta'!$G91</f>
        <v>1.4090736</v>
      </c>
      <c r="AJ92" s="21">
        <f>INDIRECT("'all | ALG^({\gamma}) (low cost instances)'!AE"&amp;ROW('all | ALG^({gamma}) (low cost i'!$AE$19)+(ROW()-14) * 6)</f>
        <v>13460.396</v>
      </c>
      <c r="AK92" s="21">
        <f>INDIRECT("'all | ALG^({\gamma}) (low cost instances)'!AF"&amp;ROW('all | ALG^({gamma}) (low cost i'!$AF$19)+(ROW()-14) * 6)</f>
        <v>13460.396</v>
      </c>
      <c r="AL92" s="21">
        <f>INDIRECT("'all | ALG^({\gamma}) (low cost instances)'!AG"&amp;ROW('all | ALG^({gamma}) (low cost i'!$AG$19)+(ROW()-14) * 6)</f>
        <v>0</v>
      </c>
      <c r="AM92" s="21">
        <f>INDIRECT("'all | ALG^({\gamma}) (low cost instances)'!AH"&amp;ROW('all | ALG^({gamma}) (low cost i'!$AH$19)+(ROW()-14) * 6)</f>
        <v>4277.311442</v>
      </c>
      <c r="AN92" s="32">
        <f>AJ92/'summary | O-IRP (low cost insta'!$G91</f>
        <v>1.422663975</v>
      </c>
      <c r="AP92" s="21">
        <v>13644.6595</v>
      </c>
      <c r="AQ92" s="21">
        <v>13644.6595</v>
      </c>
      <c r="AR92" s="21">
        <v>0.0</v>
      </c>
      <c r="AS92" s="21">
        <v>4401.2415165782</v>
      </c>
      <c r="AT92" s="32">
        <f>AP92/'summary | O-IRP (low cost insta'!$G91</f>
        <v>1.442139259</v>
      </c>
      <c r="AV92" s="21">
        <v>16323.26</v>
      </c>
      <c r="AW92" s="21">
        <v>16202.86</v>
      </c>
      <c r="AX92" s="21">
        <v>0.687539982636418</v>
      </c>
      <c r="AY92" s="21">
        <v>3141.47634267807</v>
      </c>
      <c r="AZ92" s="32">
        <f>AV92/'summary | O-IRP (low cost insta'!$G91</f>
        <v>1.725247456</v>
      </c>
      <c r="BB92" s="32"/>
      <c r="BC92" s="32"/>
      <c r="BD92" s="21">
        <v>0.009609289151289</v>
      </c>
      <c r="BE92" s="21">
        <v>0.039864992942994</v>
      </c>
      <c r="BF92" s="21">
        <v>0.089661038772361</v>
      </c>
      <c r="BG92" s="21">
        <v>0.185085917197589</v>
      </c>
      <c r="BH92" s="21">
        <v>0.30147649108656</v>
      </c>
      <c r="BI92" s="21">
        <v>3.14632619222165E-6</v>
      </c>
      <c r="BJ92" s="21">
        <v>0.0</v>
      </c>
      <c r="BK92" s="21">
        <v>0.006875399826364</v>
      </c>
    </row>
    <row r="93">
      <c r="D93" s="22">
        <v>30.0</v>
      </c>
      <c r="F93" s="21">
        <v>15893.504</v>
      </c>
      <c r="G93" s="21">
        <v>15813.304</v>
      </c>
      <c r="H93" s="21">
        <v>0.523808808478647</v>
      </c>
      <c r="I93" s="21">
        <v>1990.09700374603</v>
      </c>
      <c r="J93" s="32">
        <f>F93/'summary | O-IRP (low cost insta'!G92</f>
        <v>1.851913383</v>
      </c>
      <c r="L93" s="21">
        <v>14603.71</v>
      </c>
      <c r="M93" s="21">
        <v>13965.245650323</v>
      </c>
      <c r="N93" s="21">
        <v>4.14004649974016</v>
      </c>
      <c r="O93" s="21">
        <v>4945.62328100205</v>
      </c>
      <c r="P93" s="32">
        <f>L93/'summary | O-IRP (low cost insta'!$G92</f>
        <v>1.7016264</v>
      </c>
      <c r="R93" s="27">
        <v>13815.354000000001</v>
      </c>
      <c r="S93" s="27">
        <v>12290.942192364679</v>
      </c>
      <c r="T93" s="27">
        <v>9.984550919045896</v>
      </c>
      <c r="U93" s="27">
        <v>7200.214026308058</v>
      </c>
      <c r="V93" s="32">
        <f>R93/'summary | O-IRP (low cost insta'!$G92</f>
        <v>1.609767045</v>
      </c>
      <c r="X93" s="27">
        <v>13579.47597800314</v>
      </c>
      <c r="Y93" s="27">
        <v>10244.632525997267</v>
      </c>
      <c r="Z93" s="27">
        <v>23.90969482799618</v>
      </c>
      <c r="AA93" s="27">
        <v>7201.411627864841</v>
      </c>
      <c r="AB93" s="32">
        <f>X93/'summary | O-IRP (low cost insta'!$G92</f>
        <v>1.582282503</v>
      </c>
      <c r="AD93" s="27">
        <v>14080.578</v>
      </c>
      <c r="AE93" s="27">
        <v>8686.364641582972</v>
      </c>
      <c r="AF93" s="27">
        <v>36.82873104880438</v>
      </c>
      <c r="AG93" s="27">
        <v>7201.199872350694</v>
      </c>
      <c r="AH93" s="32">
        <f>AD93/'summary | O-IRP (low cost insta'!$G92</f>
        <v>1.640670984</v>
      </c>
      <c r="AJ93" s="21">
        <f>INDIRECT("'all | ALG^({\gamma}) (low cost instances)'!AE"&amp;ROW('all | ALG^({gamma}) (low cost i'!$AE$19)+(ROW()-14) * 6)</f>
        <v>13673.662</v>
      </c>
      <c r="AK93" s="21">
        <f>INDIRECT("'all | ALG^({\gamma}) (low cost instances)'!AF"&amp;ROW('all | ALG^({gamma}) (low cost i'!$AF$19)+(ROW()-14) * 6)</f>
        <v>13673.662</v>
      </c>
      <c r="AL93" s="21">
        <f>INDIRECT("'all | ALG^({\gamma}) (low cost instances)'!AG"&amp;ROW('all | ALG^({gamma}) (low cost i'!$AG$19)+(ROW()-14) * 6)</f>
        <v>0</v>
      </c>
      <c r="AM93" s="21">
        <f>INDIRECT("'all | ALG^({\gamma}) (low cost instances)'!AH"&amp;ROW('all | ALG^({gamma}) (low cost i'!$AH$19)+(ROW()-14) * 6)</f>
        <v>6119.43154</v>
      </c>
      <c r="AN93" s="32">
        <f>AJ93/'summary | O-IRP (low cost insta'!$G92</f>
        <v>1.593257072</v>
      </c>
      <c r="AP93" s="21">
        <v>13490.6775617284</v>
      </c>
      <c r="AQ93" s="21">
        <v>13490.6775617284</v>
      </c>
      <c r="AR93" s="21">
        <v>0.0</v>
      </c>
      <c r="AS93" s="21">
        <v>6162.07656199932</v>
      </c>
      <c r="AT93" s="32">
        <f>AP93/'summary | O-IRP (low cost insta'!$G92</f>
        <v>1.571935699</v>
      </c>
      <c r="AV93" s="21">
        <v>15915.104</v>
      </c>
      <c r="AW93" s="21">
        <v>15880.504</v>
      </c>
      <c r="AX93" s="21">
        <v>0.225348883708906</v>
      </c>
      <c r="AY93" s="21">
        <v>2700.72359414101</v>
      </c>
      <c r="AZ93" s="32">
        <f>AV93/'summary | O-IRP (low cost insta'!$G92</f>
        <v>1.854430218</v>
      </c>
      <c r="BB93" s="32"/>
      <c r="BC93" s="32"/>
      <c r="BD93" s="21">
        <v>0.005238088084786</v>
      </c>
      <c r="BE93" s="21">
        <v>0.041400464997402</v>
      </c>
      <c r="BF93" s="21">
        <v>0.105429405469397</v>
      </c>
      <c r="BG93" s="21">
        <v>0.242722401653703</v>
      </c>
      <c r="BH93" s="21">
        <v>0.3618568117058</v>
      </c>
      <c r="BI93" s="21">
        <v>0.0</v>
      </c>
      <c r="BJ93" s="21">
        <v>0.0</v>
      </c>
      <c r="BK93" s="21">
        <v>0.002253488837089</v>
      </c>
    </row>
    <row r="94">
      <c r="D94" s="25" t="s">
        <v>21</v>
      </c>
      <c r="F94" s="26">
        <f t="shared" ref="F94:G94" si="81">AVERAGE(F88:F93)</f>
        <v>13900.83356</v>
      </c>
      <c r="G94" s="26">
        <f t="shared" si="81"/>
        <v>13859.90022</v>
      </c>
      <c r="H94" s="26">
        <f>100*BD94</f>
        <v>0.2474562873</v>
      </c>
      <c r="I94" s="26">
        <f t="shared" ref="I94:J94" si="82">AVERAGE(I88:I93)</f>
        <v>889.6499923</v>
      </c>
      <c r="J94" s="26">
        <f t="shared" si="82"/>
        <v>1.594157283</v>
      </c>
      <c r="L94" s="26">
        <f t="shared" ref="L94:P94" si="83">AVERAGE(L88:L93)</f>
        <v>12110.53474</v>
      </c>
      <c r="M94" s="26">
        <f t="shared" si="83"/>
        <v>11890.32638</v>
      </c>
      <c r="N94" s="26">
        <f t="shared" si="83"/>
        <v>1.421162691</v>
      </c>
      <c r="O94" s="26">
        <f t="shared" si="83"/>
        <v>2214.313627</v>
      </c>
      <c r="P94" s="26">
        <f t="shared" si="83"/>
        <v>1.386550363</v>
      </c>
      <c r="R94" s="26">
        <f t="shared" ref="R94:S94" si="84">AVERAGE(R88:R93)</f>
        <v>11393.68558</v>
      </c>
      <c r="S94" s="26">
        <f t="shared" si="84"/>
        <v>10789.10574</v>
      </c>
      <c r="T94" s="26">
        <f>100*BF94</f>
        <v>4.017345442</v>
      </c>
      <c r="U94" s="26">
        <f t="shared" ref="U94:V94" si="85">AVERAGE(U88:U93)</f>
        <v>3384.584304</v>
      </c>
      <c r="V94" s="26">
        <f t="shared" si="85"/>
        <v>1.306677889</v>
      </c>
      <c r="X94" s="26">
        <f t="shared" ref="X94:Y94" si="86">AVERAGE(X88:X93)</f>
        <v>10928.59023</v>
      </c>
      <c r="Y94" s="26">
        <f t="shared" si="86"/>
        <v>9653.607583</v>
      </c>
      <c r="Z94" s="26">
        <f>100*BG94</f>
        <v>9.638364029</v>
      </c>
      <c r="AA94" s="26">
        <f t="shared" ref="AA94:AB94" si="87">AVERAGE(AA88:AA93)</f>
        <v>5061.094995</v>
      </c>
      <c r="AB94" s="26">
        <f t="shared" si="87"/>
        <v>1.252963005</v>
      </c>
      <c r="AD94" s="26">
        <f t="shared" ref="AD94:AE94" si="88">AVERAGE(AD88:AD93)</f>
        <v>11022.36836</v>
      </c>
      <c r="AE94" s="26">
        <f t="shared" si="88"/>
        <v>8751.370538</v>
      </c>
      <c r="AF94" s="26">
        <f>100*BH94</f>
        <v>16.66933068</v>
      </c>
      <c r="AG94" s="26">
        <f t="shared" ref="AG94:AH94" si="89">AVERAGE(AG88:AG93)</f>
        <v>5958.487535</v>
      </c>
      <c r="AH94" s="26">
        <f t="shared" si="89"/>
        <v>1.262798048</v>
      </c>
      <c r="AJ94" s="26">
        <f t="shared" ref="AJ94:AK94" si="90">AVERAGE(AJ88:AJ93)</f>
        <v>11302.48858</v>
      </c>
      <c r="AK94" s="26">
        <f t="shared" si="90"/>
        <v>11302.48858</v>
      </c>
      <c r="AL94" s="26">
        <f>100*BI94</f>
        <v>0.00005243876987</v>
      </c>
      <c r="AM94" s="26">
        <f t="shared" ref="AM94:AN94" si="91">AVERAGE(AM88:AM93)</f>
        <v>2586.138497</v>
      </c>
      <c r="AN94" s="26">
        <f t="shared" si="91"/>
        <v>1.295157014</v>
      </c>
      <c r="AP94" s="26">
        <f t="shared" ref="AP94:AQ94" si="92">AVERAGE(AP88:AP93)</f>
        <v>11307.90959</v>
      </c>
      <c r="AQ94" s="26">
        <f t="shared" si="92"/>
        <v>11307.90959</v>
      </c>
      <c r="AR94" s="26">
        <f t="shared" ref="AR94:AR95" si="104">100*BJ94</f>
        <v>0</v>
      </c>
      <c r="AS94" s="26">
        <f t="shared" ref="AS94:AT94" si="93">AVERAGE(AS88:AS93)</f>
        <v>2650.316975</v>
      </c>
      <c r="AT94" s="26">
        <f t="shared" si="93"/>
        <v>1.295374385</v>
      </c>
      <c r="AV94" s="26">
        <f t="shared" ref="AV94:AW94" si="94">AVERAGE(AV88:AV93)</f>
        <v>13897.65922</v>
      </c>
      <c r="AW94" s="26">
        <f t="shared" si="94"/>
        <v>13871.82589</v>
      </c>
      <c r="AX94" s="26">
        <f>100*BK94</f>
        <v>0.1521481444</v>
      </c>
      <c r="AY94" s="26">
        <f t="shared" ref="AY94:AZ94" si="95">AVERAGE(AY88:AY93)</f>
        <v>1069.564536</v>
      </c>
      <c r="AZ94" s="26">
        <f t="shared" si="95"/>
        <v>1.593845095</v>
      </c>
      <c r="BB94" s="27"/>
      <c r="BC94" s="27"/>
      <c r="BD94" s="26">
        <f>AVERAGE(BD88:BD93)</f>
        <v>0.002474562873</v>
      </c>
      <c r="BE94" s="26">
        <f t="shared" ref="BE94:BE95" si="107">100*DF94</f>
        <v>0</v>
      </c>
      <c r="BF94" s="26">
        <f t="shared" ref="BF94:BK94" si="96">AVERAGE(BF88:BF93)</f>
        <v>0.04017345442</v>
      </c>
      <c r="BG94" s="26">
        <f t="shared" si="96"/>
        <v>0.09638364029</v>
      </c>
      <c r="BH94" s="26">
        <f t="shared" si="96"/>
        <v>0.1666933068</v>
      </c>
      <c r="BI94" s="26">
        <f t="shared" si="96"/>
        <v>0.0000005243876987</v>
      </c>
      <c r="BJ94" s="26">
        <f t="shared" si="96"/>
        <v>0</v>
      </c>
      <c r="BK94" s="26">
        <f t="shared" si="96"/>
        <v>0.001521481444</v>
      </c>
    </row>
    <row r="95">
      <c r="D95" s="25" t="s">
        <v>29</v>
      </c>
      <c r="F95" s="32">
        <f t="shared" ref="F95:J95" si="97">AVERAGE(F60:F64,F65,F67:F72,F74:F79,F81:F86,F88:F93)</f>
        <v>11377.62378</v>
      </c>
      <c r="G95" s="32">
        <f t="shared" si="97"/>
        <v>11368.32378</v>
      </c>
      <c r="H95" s="32">
        <f t="shared" si="97"/>
        <v>0.05672662392</v>
      </c>
      <c r="I95" s="32">
        <f t="shared" si="97"/>
        <v>323.0789795</v>
      </c>
      <c r="J95" s="32">
        <f t="shared" si="97"/>
        <v>1.575860526</v>
      </c>
      <c r="L95" s="32">
        <f t="shared" ref="L95:P95" si="98">AVERAGE(L60:L64,L65,L67:L72,L74:L79,L81:L86,L88:L93)</f>
        <v>9776.501604</v>
      </c>
      <c r="M95" s="32">
        <f t="shared" si="98"/>
        <v>9714.603537</v>
      </c>
      <c r="N95" s="32">
        <f t="shared" si="98"/>
        <v>0.4184665462</v>
      </c>
      <c r="O95" s="32">
        <f t="shared" si="98"/>
        <v>935.0078469</v>
      </c>
      <c r="P95" s="32">
        <f t="shared" si="98"/>
        <v>1.352586051</v>
      </c>
      <c r="R95" s="32">
        <f t="shared" ref="R95:V95" si="99">AVERAGE(R60:R64,R65,R67:R72,R74:R79,R81:R86,R88:R93)</f>
        <v>8749.475979</v>
      </c>
      <c r="S95" s="32">
        <f t="shared" si="99"/>
        <v>8550.344144</v>
      </c>
      <c r="T95" s="32">
        <f t="shared" si="99"/>
        <v>1.453099176</v>
      </c>
      <c r="U95" s="32">
        <f t="shared" si="99"/>
        <v>1741.236171</v>
      </c>
      <c r="V95" s="32">
        <f t="shared" si="99"/>
        <v>1.203053105</v>
      </c>
      <c r="X95" s="32">
        <f t="shared" ref="X95:AB95" si="100">AVERAGE(X60:X64,X65,X67:X72,X74:X79,X81:X86,X88:X93)</f>
        <v>8150.99017</v>
      </c>
      <c r="Y95" s="32">
        <f t="shared" si="100"/>
        <v>7687.613086</v>
      </c>
      <c r="Z95" s="32">
        <f t="shared" si="100"/>
        <v>3.69006308</v>
      </c>
      <c r="AA95" s="32">
        <f t="shared" si="100"/>
        <v>2454.27087</v>
      </c>
      <c r="AB95" s="32">
        <f t="shared" si="100"/>
        <v>1.115377044</v>
      </c>
      <c r="AD95" s="32">
        <f t="shared" ref="AD95:AH95" si="101">AVERAGE(AD60:AD64,AD65,AD67:AD72,AD74:AD79,AD81:AD86,AD88:AD93)</f>
        <v>8121.844449</v>
      </c>
      <c r="AE95" s="32">
        <f t="shared" si="101"/>
        <v>7215.580912</v>
      </c>
      <c r="AF95" s="32">
        <f t="shared" si="101"/>
        <v>7.469426086</v>
      </c>
      <c r="AG95" s="32">
        <f t="shared" si="101"/>
        <v>3343.014335</v>
      </c>
      <c r="AH95" s="32">
        <f t="shared" si="101"/>
        <v>1.10928317</v>
      </c>
      <c r="AJ95" s="32">
        <f t="shared" ref="AJ95:AN95" si="102">AVERAGE(AJ60:AJ64,AJ65,AJ67:AJ72,AJ74:AJ79,AJ81:AJ86,AJ88:AJ93)</f>
        <v>8651.774814</v>
      </c>
      <c r="AK95" s="32">
        <f t="shared" si="102"/>
        <v>8651.768147</v>
      </c>
      <c r="AL95" s="32">
        <f t="shared" si="102"/>
        <v>0.00005366861189</v>
      </c>
      <c r="AM95" s="32">
        <f t="shared" si="102"/>
        <v>1416.993653</v>
      </c>
      <c r="AN95" s="32">
        <f t="shared" si="102"/>
        <v>1.185486644</v>
      </c>
      <c r="AP95" s="32">
        <f t="shared" ref="AP95:AQ95" si="103">AVERAGE(AP66,AP73,AP80,AP87,AP94)</f>
        <v>8633.562419</v>
      </c>
      <c r="AQ95" s="32">
        <f t="shared" si="103"/>
        <v>8633.562419</v>
      </c>
      <c r="AR95" s="32">
        <f t="shared" si="104"/>
        <v>0</v>
      </c>
      <c r="AS95" s="32">
        <f t="shared" ref="AS95:AT95" si="105">AVERAGE(AS66,AS73,AS80,AS87,AS94)</f>
        <v>1435.402496</v>
      </c>
      <c r="AT95" s="32">
        <f t="shared" si="105"/>
        <v>1.181734073</v>
      </c>
      <c r="AV95" s="32">
        <f t="shared" ref="AV95:AZ95" si="106">AVERAGE(AV60:AV64,AV65,AV67:AV72,AV74:AV79,AV81:AV86,AV88:AV93)</f>
        <v>11336.48764</v>
      </c>
      <c r="AW95" s="32">
        <f t="shared" si="106"/>
        <v>11330.60764</v>
      </c>
      <c r="AX95" s="32">
        <f t="shared" si="106"/>
        <v>0.03484830287</v>
      </c>
      <c r="AY95" s="32">
        <f t="shared" si="106"/>
        <v>418.1767063</v>
      </c>
      <c r="AZ95" s="32">
        <f t="shared" si="106"/>
        <v>1.568121489</v>
      </c>
      <c r="BD95" s="32">
        <f>AVERAGE(BD66,BD73,BD80,BD87,BD94)</f>
        <v>0.0005672662392</v>
      </c>
      <c r="BE95" s="32">
        <f t="shared" si="107"/>
        <v>0</v>
      </c>
      <c r="BF95" s="32">
        <f t="shared" ref="BF95:BK95" si="108">AVERAGE(BF66,BF73,BF80,BF87,BF94)</f>
        <v>0.01450525401</v>
      </c>
      <c r="BG95" s="32">
        <f t="shared" si="108"/>
        <v>0.03817145154</v>
      </c>
      <c r="BH95" s="32">
        <f t="shared" si="108"/>
        <v>0.07539000048</v>
      </c>
      <c r="BI95" s="32">
        <f t="shared" si="108"/>
        <v>0.0000001048775397</v>
      </c>
      <c r="BJ95" s="32">
        <f t="shared" si="108"/>
        <v>0</v>
      </c>
      <c r="BK95" s="32">
        <f t="shared" si="108"/>
        <v>0.0003484830287</v>
      </c>
    </row>
    <row r="96">
      <c r="D96" s="25"/>
      <c r="H96" s="32"/>
      <c r="T96" s="32"/>
      <c r="Z96" s="32"/>
      <c r="AF96" s="32"/>
      <c r="AH96" s="32"/>
      <c r="AL96" s="32"/>
      <c r="AR96" s="32"/>
      <c r="AX96" s="32"/>
      <c r="BE96" s="32"/>
    </row>
    <row r="97">
      <c r="AH97" s="32"/>
    </row>
    <row r="98">
      <c r="J98" s="41" t="str">
        <f>IF(COUNTIF(J4:J96, "&lt;1")&gt;0, "Yes", "No")</f>
        <v>No</v>
      </c>
      <c r="P98" s="41" t="str">
        <f>IF(COUNTIF(P4:P96, "&lt;1")&gt;0, "Yes", "No")</f>
        <v>No</v>
      </c>
      <c r="V98" s="41" t="str">
        <f>IF(COUNTIF(V4:V96, "&lt;1")&gt;0, "Yes", "No")</f>
        <v>No</v>
      </c>
      <c r="AB98" s="41" t="str">
        <f>IF(COUNTIF(AB4:AB96, "&lt;1")&gt;0, "Yes", "No")</f>
        <v>No</v>
      </c>
      <c r="AH98" s="42" t="str">
        <f>IF(COUNTIF(AH4:AH96, "&lt;-1e-5")&gt;0, "Yes", "No")</f>
        <v>No</v>
      </c>
      <c r="AN98" s="41" t="str">
        <f>IF(COUNTIF(AN4:AN96, "&lt;1")&gt;0, "Yes", "No")</f>
        <v>No</v>
      </c>
      <c r="AT98" s="41" t="str">
        <f>IF(COUNTIF(AT4:AT96, "&lt;1")&gt;0, "Yes", "No")</f>
        <v>No</v>
      </c>
      <c r="AZ98" s="41" t="str">
        <f>IF(COUNTIF(AZ4:AZ96, "&lt;1")&gt;0, "Yes", "No")</f>
        <v>No</v>
      </c>
    </row>
    <row r="99">
      <c r="F99" s="29"/>
      <c r="G99" s="29"/>
      <c r="H99" s="29"/>
      <c r="I99" s="29"/>
      <c r="L99" s="29"/>
      <c r="M99" s="29"/>
      <c r="N99" s="29"/>
      <c r="O99" s="29"/>
      <c r="P99" s="43"/>
      <c r="R99" s="29"/>
      <c r="S99" s="29"/>
      <c r="T99" s="29"/>
      <c r="U99" s="29"/>
      <c r="X99" s="29"/>
      <c r="Y99" s="29"/>
      <c r="Z99" s="29"/>
      <c r="AA99" s="29"/>
      <c r="AD99" s="29"/>
      <c r="AE99" s="29"/>
      <c r="AF99" s="29"/>
      <c r="AG99" s="29"/>
      <c r="AH99" s="32"/>
      <c r="AJ99" s="29"/>
      <c r="AK99" s="29"/>
      <c r="AL99" s="29"/>
      <c r="AM99" s="29"/>
      <c r="AP99" s="29"/>
      <c r="AQ99" s="29"/>
      <c r="AR99" s="29"/>
      <c r="AS99" s="29"/>
      <c r="AV99" s="29"/>
      <c r="AW99" s="29"/>
      <c r="AX99" s="29"/>
      <c r="AY99" s="29"/>
    </row>
    <row r="100">
      <c r="F100" s="29"/>
      <c r="G100" s="29"/>
      <c r="H100" s="29"/>
      <c r="I100" s="29"/>
      <c r="L100" s="29"/>
      <c r="M100" s="29"/>
      <c r="N100" s="29"/>
      <c r="O100" s="29"/>
      <c r="R100" s="29"/>
      <c r="S100" s="29"/>
      <c r="T100" s="29"/>
      <c r="U100" s="29"/>
      <c r="X100" s="29"/>
      <c r="Y100" s="29"/>
      <c r="Z100" s="29"/>
      <c r="AA100" s="29"/>
      <c r="AD100" s="29"/>
      <c r="AE100" s="29"/>
      <c r="AF100" s="29"/>
      <c r="AG100" s="29"/>
      <c r="AH100" s="32"/>
      <c r="AJ100" s="29"/>
      <c r="AK100" s="29"/>
      <c r="AL100" s="29"/>
      <c r="AM100" s="29"/>
      <c r="AP100" s="29"/>
      <c r="AQ100" s="29"/>
      <c r="AR100" s="29"/>
      <c r="AS100" s="29"/>
      <c r="AV100" s="29"/>
      <c r="AW100" s="29"/>
      <c r="AX100" s="29"/>
      <c r="AY100" s="29"/>
    </row>
    <row r="101">
      <c r="F101" s="29"/>
      <c r="G101" s="29"/>
      <c r="H101" s="29"/>
      <c r="I101" s="29"/>
      <c r="L101" s="29"/>
      <c r="M101" s="29"/>
      <c r="N101" s="29"/>
      <c r="O101" s="29"/>
      <c r="R101" s="29"/>
      <c r="S101" s="29"/>
      <c r="T101" s="29"/>
      <c r="U101" s="29"/>
      <c r="X101" s="29"/>
      <c r="Y101" s="29"/>
      <c r="Z101" s="29"/>
      <c r="AA101" s="29"/>
      <c r="AD101" s="29"/>
      <c r="AE101" s="29"/>
      <c r="AF101" s="29"/>
      <c r="AG101" s="29"/>
      <c r="AH101" s="32"/>
      <c r="AJ101" s="29"/>
      <c r="AK101" s="29"/>
      <c r="AL101" s="29"/>
      <c r="AM101" s="29"/>
      <c r="AP101" s="29"/>
      <c r="AQ101" s="29"/>
      <c r="AR101" s="29"/>
      <c r="AS101" s="29"/>
      <c r="AV101" s="29"/>
      <c r="AW101" s="29"/>
      <c r="AX101" s="29"/>
      <c r="AY101" s="29"/>
    </row>
    <row r="102">
      <c r="F102" s="29"/>
      <c r="G102" s="29"/>
      <c r="H102" s="29"/>
      <c r="I102" s="29"/>
      <c r="L102" s="29"/>
      <c r="M102" s="29"/>
      <c r="N102" s="29"/>
      <c r="O102" s="29"/>
      <c r="R102" s="29"/>
      <c r="S102" s="29"/>
      <c r="T102" s="29"/>
      <c r="U102" s="29"/>
      <c r="X102" s="29"/>
      <c r="Y102" s="29"/>
      <c r="Z102" s="29"/>
      <c r="AA102" s="29"/>
      <c r="AD102" s="29"/>
      <c r="AE102" s="29"/>
      <c r="AF102" s="29"/>
      <c r="AG102" s="29"/>
      <c r="AH102" s="32"/>
      <c r="AJ102" s="29"/>
      <c r="AK102" s="29"/>
      <c r="AL102" s="29"/>
      <c r="AM102" s="29"/>
      <c r="AP102" s="29"/>
      <c r="AQ102" s="29"/>
      <c r="AR102" s="29"/>
      <c r="AS102" s="29"/>
      <c r="AV102" s="29"/>
      <c r="AW102" s="29"/>
      <c r="AX102" s="29"/>
      <c r="AY102" s="29"/>
    </row>
    <row r="103">
      <c r="F103" s="29"/>
      <c r="G103" s="29"/>
      <c r="H103" s="29"/>
      <c r="I103" s="29"/>
      <c r="L103" s="29"/>
      <c r="M103" s="29"/>
      <c r="N103" s="33"/>
      <c r="O103" s="29"/>
      <c r="R103" s="29"/>
      <c r="S103" s="29"/>
      <c r="T103" s="29"/>
      <c r="U103" s="29"/>
      <c r="X103" s="29"/>
      <c r="Y103" s="29"/>
      <c r="Z103" s="29"/>
      <c r="AA103" s="29"/>
      <c r="AD103" s="29"/>
      <c r="AE103" s="29"/>
      <c r="AF103" s="29"/>
      <c r="AG103" s="29"/>
      <c r="AH103" s="32"/>
      <c r="AJ103" s="29"/>
      <c r="AK103" s="29"/>
      <c r="AL103" s="29"/>
      <c r="AM103" s="29"/>
      <c r="AP103" s="29"/>
      <c r="AQ103" s="29"/>
      <c r="AR103" s="29"/>
      <c r="AS103" s="29"/>
      <c r="AV103" s="29"/>
      <c r="AW103" s="29"/>
      <c r="AX103" s="29"/>
      <c r="AY103" s="29"/>
    </row>
    <row r="104">
      <c r="F104" s="29"/>
      <c r="G104" s="29"/>
      <c r="H104" s="29"/>
      <c r="I104" s="29"/>
      <c r="L104" s="29"/>
      <c r="M104" s="29"/>
      <c r="N104" s="29"/>
      <c r="O104" s="29"/>
      <c r="R104" s="29"/>
      <c r="S104" s="29"/>
      <c r="T104" s="29"/>
      <c r="U104" s="29"/>
      <c r="X104" s="29"/>
      <c r="Y104" s="29"/>
      <c r="Z104" s="29"/>
      <c r="AA104" s="29"/>
      <c r="AD104" s="29"/>
      <c r="AE104" s="29"/>
      <c r="AF104" s="29"/>
      <c r="AG104" s="29"/>
      <c r="AH104" s="32"/>
      <c r="AJ104" s="29"/>
      <c r="AK104" s="29"/>
      <c r="AL104" s="29"/>
      <c r="AM104" s="29"/>
      <c r="AP104" s="29"/>
      <c r="AQ104" s="29"/>
      <c r="AR104" s="29"/>
      <c r="AS104" s="29"/>
      <c r="AV104" s="29"/>
      <c r="AW104" s="29"/>
      <c r="AX104" s="29"/>
      <c r="AY104" s="29"/>
    </row>
    <row r="105">
      <c r="F105" s="44"/>
      <c r="G105" s="44"/>
      <c r="H105" s="44"/>
      <c r="I105" s="44"/>
      <c r="L105" s="44"/>
      <c r="M105" s="44"/>
      <c r="N105" s="44"/>
      <c r="O105" s="44"/>
      <c r="R105" s="30"/>
      <c r="S105" s="30"/>
      <c r="T105" s="30"/>
      <c r="U105" s="30"/>
      <c r="X105" s="30"/>
      <c r="Y105" s="30"/>
      <c r="Z105" s="30"/>
      <c r="AA105" s="30"/>
      <c r="AD105" s="30"/>
      <c r="AE105" s="30"/>
      <c r="AF105" s="30"/>
      <c r="AG105" s="30"/>
      <c r="AH105" s="32"/>
      <c r="AJ105" s="44"/>
      <c r="AK105" s="44"/>
      <c r="AL105" s="44"/>
      <c r="AM105" s="44"/>
      <c r="AP105" s="44"/>
      <c r="AQ105" s="44"/>
      <c r="AR105" s="44"/>
      <c r="AS105" s="44"/>
      <c r="AV105" s="44"/>
      <c r="AW105" s="44"/>
      <c r="AX105" s="44"/>
      <c r="AY105" s="44"/>
    </row>
    <row r="106">
      <c r="F106" s="29"/>
      <c r="G106" s="29"/>
      <c r="H106" s="29"/>
      <c r="I106" s="29"/>
      <c r="L106" s="29"/>
      <c r="M106" s="29"/>
      <c r="N106" s="29"/>
      <c r="O106" s="29"/>
      <c r="R106" s="29"/>
      <c r="S106" s="29"/>
      <c r="T106" s="29"/>
      <c r="U106" s="29"/>
      <c r="X106" s="29"/>
      <c r="Y106" s="29"/>
      <c r="Z106" s="29"/>
      <c r="AA106" s="29"/>
      <c r="AD106" s="29"/>
      <c r="AE106" s="29"/>
      <c r="AF106" s="29"/>
      <c r="AG106" s="29"/>
      <c r="AH106" s="32"/>
      <c r="AJ106" s="29"/>
      <c r="AK106" s="29"/>
      <c r="AL106" s="29"/>
      <c r="AM106" s="29"/>
      <c r="AP106" s="29"/>
      <c r="AQ106" s="29"/>
      <c r="AR106" s="29"/>
      <c r="AS106" s="29"/>
      <c r="AV106" s="29"/>
      <c r="AW106" s="29"/>
      <c r="AX106" s="29"/>
      <c r="AY106" s="29"/>
    </row>
    <row r="107">
      <c r="F107" s="29"/>
      <c r="G107" s="29"/>
      <c r="H107" s="29"/>
      <c r="I107" s="29"/>
      <c r="L107" s="29"/>
      <c r="M107" s="29"/>
      <c r="N107" s="33"/>
      <c r="O107" s="29"/>
      <c r="R107" s="29"/>
      <c r="S107" s="29"/>
      <c r="T107" s="29"/>
      <c r="U107" s="29"/>
      <c r="X107" s="29"/>
      <c r="Y107" s="29"/>
      <c r="Z107" s="29"/>
      <c r="AA107" s="29"/>
      <c r="AD107" s="29"/>
      <c r="AE107" s="29"/>
      <c r="AF107" s="29"/>
      <c r="AG107" s="29"/>
      <c r="AH107" s="32"/>
      <c r="AJ107" s="29"/>
      <c r="AK107" s="29"/>
      <c r="AL107" s="29"/>
      <c r="AM107" s="29"/>
      <c r="AP107" s="29"/>
      <c r="AQ107" s="29"/>
      <c r="AR107" s="29"/>
      <c r="AS107" s="29"/>
      <c r="AV107" s="29"/>
      <c r="AW107" s="29"/>
      <c r="AX107" s="29"/>
      <c r="AY107" s="29"/>
    </row>
    <row r="108">
      <c r="F108" s="29"/>
      <c r="G108" s="29"/>
      <c r="H108" s="29"/>
      <c r="I108" s="29"/>
      <c r="L108" s="29"/>
      <c r="M108" s="29"/>
      <c r="N108" s="29"/>
      <c r="O108" s="29"/>
      <c r="R108" s="29"/>
      <c r="S108" s="29"/>
      <c r="T108" s="29"/>
      <c r="U108" s="29"/>
      <c r="X108" s="29"/>
      <c r="Y108" s="29"/>
      <c r="Z108" s="29"/>
      <c r="AA108" s="29"/>
      <c r="AD108" s="29"/>
      <c r="AE108" s="29"/>
      <c r="AF108" s="29"/>
      <c r="AG108" s="29"/>
      <c r="AH108" s="32"/>
      <c r="AJ108" s="29"/>
      <c r="AK108" s="29"/>
      <c r="AL108" s="29"/>
      <c r="AM108" s="29"/>
      <c r="AP108" s="29"/>
      <c r="AQ108" s="29"/>
      <c r="AR108" s="29"/>
      <c r="AS108" s="29"/>
      <c r="AV108" s="29"/>
      <c r="AW108" s="29"/>
      <c r="AX108" s="29"/>
      <c r="AY108" s="29"/>
    </row>
    <row r="109">
      <c r="F109" s="29"/>
      <c r="G109" s="29"/>
      <c r="H109" s="29"/>
      <c r="I109" s="29"/>
      <c r="L109" s="29"/>
      <c r="M109" s="29"/>
      <c r="N109" s="29"/>
      <c r="O109" s="29"/>
      <c r="R109" s="29"/>
      <c r="S109" s="29"/>
      <c r="T109" s="29"/>
      <c r="U109" s="29"/>
      <c r="X109" s="29"/>
      <c r="Y109" s="29"/>
      <c r="Z109" s="29"/>
      <c r="AA109" s="29"/>
      <c r="AD109" s="29"/>
      <c r="AE109" s="29"/>
      <c r="AF109" s="29"/>
      <c r="AG109" s="29"/>
      <c r="AH109" s="32"/>
      <c r="AJ109" s="29"/>
      <c r="AK109" s="29"/>
      <c r="AL109" s="29"/>
      <c r="AM109" s="29"/>
      <c r="AP109" s="29"/>
      <c r="AQ109" s="29"/>
      <c r="AR109" s="29"/>
      <c r="AS109" s="29"/>
      <c r="AV109" s="29"/>
      <c r="AW109" s="29"/>
      <c r="AX109" s="29"/>
      <c r="AY109" s="29"/>
    </row>
    <row r="110">
      <c r="F110" s="29"/>
      <c r="G110" s="29"/>
      <c r="H110" s="29"/>
      <c r="I110" s="29"/>
      <c r="L110" s="29"/>
      <c r="M110" s="29"/>
      <c r="N110" s="29"/>
      <c r="O110" s="29"/>
      <c r="R110" s="29"/>
      <c r="S110" s="29"/>
      <c r="T110" s="29"/>
      <c r="U110" s="29"/>
      <c r="X110" s="29"/>
      <c r="Y110" s="29"/>
      <c r="Z110" s="29"/>
      <c r="AA110" s="29"/>
      <c r="AD110" s="29"/>
      <c r="AE110" s="29"/>
      <c r="AF110" s="29"/>
      <c r="AG110" s="29"/>
      <c r="AH110" s="32"/>
      <c r="AJ110" s="29"/>
      <c r="AK110" s="29"/>
      <c r="AL110" s="29"/>
      <c r="AM110" s="29"/>
      <c r="AP110" s="29"/>
      <c r="AQ110" s="29"/>
      <c r="AR110" s="29"/>
      <c r="AS110" s="29"/>
      <c r="AV110" s="29"/>
      <c r="AW110" s="29"/>
      <c r="AX110" s="29"/>
      <c r="AY110" s="29"/>
    </row>
    <row r="111">
      <c r="F111" s="29"/>
      <c r="G111" s="29"/>
      <c r="H111" s="29"/>
      <c r="I111" s="29"/>
      <c r="L111" s="29"/>
      <c r="M111" s="29"/>
      <c r="N111" s="29"/>
      <c r="O111" s="29"/>
      <c r="R111" s="29"/>
      <c r="S111" s="29"/>
      <c r="T111" s="29"/>
      <c r="U111" s="29"/>
      <c r="X111" s="29"/>
      <c r="Y111" s="29"/>
      <c r="Z111" s="29"/>
      <c r="AA111" s="29"/>
      <c r="AD111" s="29"/>
      <c r="AE111" s="29"/>
      <c r="AF111" s="29"/>
      <c r="AG111" s="29"/>
      <c r="AH111" s="32"/>
      <c r="AJ111" s="29"/>
      <c r="AK111" s="29"/>
      <c r="AL111" s="29"/>
      <c r="AM111" s="29"/>
      <c r="AP111" s="29"/>
      <c r="AQ111" s="29"/>
      <c r="AR111" s="29"/>
      <c r="AS111" s="29"/>
      <c r="AV111" s="29"/>
      <c r="AW111" s="29"/>
      <c r="AX111" s="29"/>
      <c r="AY111" s="29"/>
    </row>
    <row r="112">
      <c r="F112" s="44"/>
      <c r="G112" s="44"/>
      <c r="H112" s="44"/>
      <c r="I112" s="44"/>
      <c r="L112" s="44"/>
      <c r="M112" s="44"/>
      <c r="N112" s="44"/>
      <c r="O112" s="44"/>
      <c r="R112" s="30"/>
      <c r="S112" s="30"/>
      <c r="T112" s="30"/>
      <c r="U112" s="30"/>
      <c r="X112" s="30"/>
      <c r="Y112" s="30"/>
      <c r="Z112" s="30"/>
      <c r="AA112" s="30"/>
      <c r="AD112" s="30"/>
      <c r="AE112" s="30"/>
      <c r="AF112" s="30"/>
      <c r="AG112" s="30"/>
      <c r="AH112" s="32"/>
      <c r="AJ112" s="44"/>
      <c r="AK112" s="44"/>
      <c r="AL112" s="44"/>
      <c r="AM112" s="44"/>
      <c r="AP112" s="44"/>
      <c r="AQ112" s="44"/>
      <c r="AR112" s="44"/>
      <c r="AS112" s="44"/>
      <c r="AV112" s="44"/>
      <c r="AW112" s="44"/>
      <c r="AX112" s="44"/>
      <c r="AY112" s="44"/>
    </row>
    <row r="113">
      <c r="F113" s="29"/>
      <c r="G113" s="29"/>
      <c r="H113" s="29"/>
      <c r="I113" s="29"/>
      <c r="L113" s="29"/>
      <c r="M113" s="29"/>
      <c r="N113" s="29"/>
      <c r="O113" s="29"/>
      <c r="R113" s="29"/>
      <c r="S113" s="29"/>
      <c r="T113" s="29"/>
      <c r="U113" s="29"/>
      <c r="X113" s="29"/>
      <c r="Y113" s="29"/>
      <c r="Z113" s="29"/>
      <c r="AA113" s="29"/>
      <c r="AD113" s="29"/>
      <c r="AE113" s="29"/>
      <c r="AF113" s="29"/>
      <c r="AG113" s="29"/>
      <c r="AH113" s="32"/>
      <c r="AJ113" s="29"/>
      <c r="AK113" s="29"/>
      <c r="AL113" s="29"/>
      <c r="AM113" s="29"/>
      <c r="AP113" s="29"/>
      <c r="AQ113" s="29"/>
      <c r="AR113" s="29"/>
      <c r="AS113" s="29"/>
      <c r="AV113" s="29"/>
      <c r="AW113" s="29"/>
      <c r="AX113" s="29"/>
      <c r="AY113" s="29"/>
    </row>
    <row r="114">
      <c r="F114" s="29"/>
      <c r="G114" s="29"/>
      <c r="H114" s="29"/>
      <c r="I114" s="29"/>
      <c r="L114" s="29"/>
      <c r="M114" s="29"/>
      <c r="N114" s="29"/>
      <c r="O114" s="29"/>
      <c r="R114" s="29"/>
      <c r="S114" s="29"/>
      <c r="T114" s="29"/>
      <c r="U114" s="29"/>
      <c r="X114" s="29"/>
      <c r="Y114" s="29"/>
      <c r="Z114" s="29"/>
      <c r="AA114" s="29"/>
      <c r="AD114" s="29"/>
      <c r="AE114" s="29"/>
      <c r="AF114" s="29"/>
      <c r="AG114" s="29"/>
      <c r="AH114" s="32"/>
      <c r="AJ114" s="29"/>
      <c r="AK114" s="29"/>
      <c r="AL114" s="29"/>
      <c r="AM114" s="29"/>
      <c r="AP114" s="29"/>
      <c r="AQ114" s="29"/>
      <c r="AR114" s="29"/>
      <c r="AS114" s="29"/>
      <c r="AV114" s="29"/>
      <c r="AW114" s="29"/>
      <c r="AX114" s="29"/>
      <c r="AY114" s="29"/>
    </row>
    <row r="115">
      <c r="F115" s="29"/>
      <c r="G115" s="29"/>
      <c r="H115" s="29"/>
      <c r="I115" s="29"/>
      <c r="L115" s="29"/>
      <c r="M115" s="29"/>
      <c r="N115" s="29"/>
      <c r="O115" s="29"/>
      <c r="R115" s="29"/>
      <c r="S115" s="29"/>
      <c r="T115" s="29"/>
      <c r="U115" s="29"/>
      <c r="X115" s="29"/>
      <c r="Y115" s="29"/>
      <c r="Z115" s="29"/>
      <c r="AA115" s="29"/>
      <c r="AD115" s="29"/>
      <c r="AE115" s="29"/>
      <c r="AF115" s="29"/>
      <c r="AG115" s="29"/>
      <c r="AH115" s="32"/>
      <c r="AJ115" s="29"/>
      <c r="AK115" s="29"/>
      <c r="AL115" s="29"/>
      <c r="AM115" s="29"/>
      <c r="AP115" s="29"/>
      <c r="AQ115" s="29"/>
      <c r="AR115" s="29"/>
      <c r="AS115" s="29"/>
      <c r="AV115" s="29"/>
      <c r="AW115" s="29"/>
      <c r="AX115" s="29"/>
      <c r="AY115" s="29"/>
    </row>
    <row r="116">
      <c r="F116" s="29"/>
      <c r="G116" s="29"/>
      <c r="H116" s="29"/>
      <c r="I116" s="29"/>
      <c r="L116" s="29"/>
      <c r="M116" s="29"/>
      <c r="N116" s="29"/>
      <c r="O116" s="29"/>
      <c r="R116" s="29"/>
      <c r="S116" s="29"/>
      <c r="T116" s="29"/>
      <c r="U116" s="29"/>
      <c r="X116" s="29"/>
      <c r="Y116" s="29"/>
      <c r="Z116" s="29"/>
      <c r="AA116" s="29"/>
      <c r="AD116" s="29"/>
      <c r="AE116" s="29"/>
      <c r="AF116" s="29"/>
      <c r="AG116" s="29"/>
      <c r="AH116" s="32"/>
      <c r="AJ116" s="29"/>
      <c r="AK116" s="29"/>
      <c r="AL116" s="29"/>
      <c r="AM116" s="29"/>
      <c r="AP116" s="29"/>
      <c r="AQ116" s="29"/>
      <c r="AR116" s="29"/>
      <c r="AS116" s="29"/>
      <c r="AV116" s="29"/>
      <c r="AW116" s="29"/>
      <c r="AX116" s="29"/>
      <c r="AY116" s="29"/>
    </row>
    <row r="117">
      <c r="F117" s="29"/>
      <c r="G117" s="29"/>
      <c r="H117" s="29"/>
      <c r="I117" s="29"/>
      <c r="L117" s="29"/>
      <c r="M117" s="29"/>
      <c r="N117" s="29"/>
      <c r="O117" s="29"/>
      <c r="R117" s="29"/>
      <c r="S117" s="29"/>
      <c r="T117" s="29"/>
      <c r="U117" s="29"/>
      <c r="X117" s="29"/>
      <c r="Y117" s="29"/>
      <c r="Z117" s="29"/>
      <c r="AA117" s="29"/>
      <c r="AD117" s="29"/>
      <c r="AE117" s="29"/>
      <c r="AF117" s="29"/>
      <c r="AG117" s="29"/>
      <c r="AH117" s="32"/>
      <c r="AJ117" s="29"/>
      <c r="AK117" s="29"/>
      <c r="AL117" s="29"/>
      <c r="AM117" s="29"/>
      <c r="AP117" s="29"/>
      <c r="AQ117" s="29"/>
      <c r="AR117" s="29"/>
      <c r="AS117" s="29"/>
      <c r="AV117" s="29"/>
      <c r="AW117" s="29"/>
      <c r="AX117" s="29"/>
      <c r="AY117" s="29"/>
    </row>
    <row r="118">
      <c r="F118" s="29"/>
      <c r="G118" s="29"/>
      <c r="H118" s="29"/>
      <c r="I118" s="29"/>
      <c r="L118" s="29"/>
      <c r="M118" s="29"/>
      <c r="N118" s="29"/>
      <c r="O118" s="29"/>
      <c r="R118" s="29"/>
      <c r="S118" s="29"/>
      <c r="T118" s="29"/>
      <c r="U118" s="29"/>
      <c r="X118" s="29"/>
      <c r="Y118" s="29"/>
      <c r="Z118" s="29"/>
      <c r="AA118" s="29"/>
      <c r="AD118" s="29"/>
      <c r="AE118" s="29"/>
      <c r="AF118" s="29"/>
      <c r="AG118" s="29"/>
      <c r="AH118" s="32"/>
      <c r="AJ118" s="29"/>
      <c r="AK118" s="29"/>
      <c r="AL118" s="29"/>
      <c r="AM118" s="29"/>
      <c r="AP118" s="29"/>
      <c r="AQ118" s="29"/>
      <c r="AR118" s="29"/>
      <c r="AS118" s="29"/>
      <c r="AV118" s="29"/>
      <c r="AW118" s="29"/>
      <c r="AX118" s="29"/>
      <c r="AY118" s="29"/>
    </row>
    <row r="119">
      <c r="F119" s="44"/>
      <c r="G119" s="44"/>
      <c r="H119" s="44"/>
      <c r="I119" s="44"/>
      <c r="L119" s="44"/>
      <c r="M119" s="44"/>
      <c r="N119" s="44"/>
      <c r="O119" s="44"/>
      <c r="R119" s="30"/>
      <c r="S119" s="30"/>
      <c r="T119" s="30"/>
      <c r="U119" s="30"/>
      <c r="X119" s="30"/>
      <c r="Y119" s="30"/>
      <c r="Z119" s="30"/>
      <c r="AA119" s="30"/>
      <c r="AD119" s="30"/>
      <c r="AE119" s="30"/>
      <c r="AF119" s="30"/>
      <c r="AG119" s="30"/>
      <c r="AH119" s="32"/>
      <c r="AJ119" s="44"/>
      <c r="AK119" s="44"/>
      <c r="AL119" s="44"/>
      <c r="AM119" s="44"/>
      <c r="AP119" s="44"/>
      <c r="AQ119" s="44"/>
      <c r="AR119" s="44"/>
      <c r="AS119" s="44"/>
      <c r="AV119" s="44"/>
      <c r="AW119" s="44"/>
      <c r="AX119" s="44"/>
      <c r="AY119" s="44"/>
    </row>
    <row r="120">
      <c r="F120" s="29"/>
      <c r="G120" s="29"/>
      <c r="H120" s="29"/>
      <c r="I120" s="29"/>
      <c r="L120" s="29"/>
      <c r="M120" s="29"/>
      <c r="N120" s="29"/>
      <c r="O120" s="29"/>
      <c r="R120" s="29"/>
      <c r="S120" s="29"/>
      <c r="T120" s="29"/>
      <c r="U120" s="29"/>
      <c r="X120" s="29"/>
      <c r="Y120" s="29"/>
      <c r="Z120" s="29"/>
      <c r="AA120" s="29"/>
      <c r="AD120" s="29"/>
      <c r="AE120" s="29"/>
      <c r="AF120" s="29"/>
      <c r="AG120" s="29"/>
      <c r="AH120" s="32"/>
      <c r="AJ120" s="29"/>
      <c r="AK120" s="29"/>
      <c r="AL120" s="29"/>
      <c r="AM120" s="29"/>
      <c r="AP120" s="29"/>
      <c r="AQ120" s="29"/>
      <c r="AR120" s="29"/>
      <c r="AS120" s="29"/>
      <c r="AV120" s="29"/>
      <c r="AW120" s="29"/>
      <c r="AX120" s="29"/>
      <c r="AY120" s="29"/>
    </row>
    <row r="121">
      <c r="F121" s="29"/>
      <c r="G121" s="29"/>
      <c r="H121" s="29"/>
      <c r="I121" s="29"/>
      <c r="L121" s="29"/>
      <c r="M121" s="29"/>
      <c r="N121" s="29"/>
      <c r="O121" s="29"/>
      <c r="R121" s="29"/>
      <c r="S121" s="29"/>
      <c r="T121" s="29"/>
      <c r="U121" s="29"/>
      <c r="X121" s="29"/>
      <c r="Y121" s="29"/>
      <c r="Z121" s="29"/>
      <c r="AA121" s="29"/>
      <c r="AD121" s="29"/>
      <c r="AE121" s="29"/>
      <c r="AF121" s="29"/>
      <c r="AG121" s="29"/>
      <c r="AH121" s="32"/>
      <c r="AJ121" s="29"/>
      <c r="AK121" s="29"/>
      <c r="AL121" s="29"/>
      <c r="AM121" s="29"/>
      <c r="AP121" s="29"/>
      <c r="AQ121" s="29"/>
      <c r="AR121" s="29"/>
      <c r="AS121" s="29"/>
      <c r="AV121" s="29"/>
      <c r="AW121" s="29"/>
      <c r="AX121" s="29"/>
      <c r="AY121" s="29"/>
    </row>
    <row r="122">
      <c r="F122" s="29"/>
      <c r="G122" s="29"/>
      <c r="H122" s="29"/>
      <c r="I122" s="29"/>
      <c r="L122" s="29"/>
      <c r="M122" s="29"/>
      <c r="N122" s="29"/>
      <c r="O122" s="29"/>
      <c r="R122" s="29"/>
      <c r="S122" s="29"/>
      <c r="T122" s="29"/>
      <c r="U122" s="29"/>
      <c r="X122" s="29"/>
      <c r="Y122" s="29"/>
      <c r="Z122" s="29"/>
      <c r="AA122" s="29"/>
      <c r="AD122" s="29"/>
      <c r="AE122" s="29"/>
      <c r="AF122" s="29"/>
      <c r="AG122" s="29"/>
      <c r="AH122" s="32"/>
      <c r="AJ122" s="29"/>
      <c r="AK122" s="29"/>
      <c r="AL122" s="29"/>
      <c r="AM122" s="29"/>
      <c r="AP122" s="29"/>
      <c r="AQ122" s="29"/>
      <c r="AR122" s="29"/>
      <c r="AS122" s="29"/>
      <c r="AV122" s="29"/>
      <c r="AW122" s="29"/>
      <c r="AX122" s="29"/>
      <c r="AY122" s="29"/>
    </row>
    <row r="123">
      <c r="F123" s="29"/>
      <c r="G123" s="29"/>
      <c r="H123" s="29"/>
      <c r="I123" s="29"/>
      <c r="L123" s="29"/>
      <c r="M123" s="29"/>
      <c r="N123" s="29"/>
      <c r="O123" s="29"/>
      <c r="R123" s="29"/>
      <c r="S123" s="29"/>
      <c r="T123" s="29"/>
      <c r="U123" s="29"/>
      <c r="X123" s="29"/>
      <c r="Y123" s="29"/>
      <c r="Z123" s="29"/>
      <c r="AA123" s="29"/>
      <c r="AD123" s="29"/>
      <c r="AE123" s="29"/>
      <c r="AF123" s="29"/>
      <c r="AG123" s="29"/>
      <c r="AH123" s="32"/>
      <c r="AJ123" s="29"/>
      <c r="AK123" s="29"/>
      <c r="AL123" s="29"/>
      <c r="AM123" s="29"/>
      <c r="AP123" s="29"/>
      <c r="AQ123" s="29"/>
      <c r="AR123" s="29"/>
      <c r="AS123" s="29"/>
      <c r="AV123" s="29"/>
      <c r="AW123" s="29"/>
      <c r="AX123" s="29"/>
      <c r="AY123" s="29"/>
    </row>
    <row r="124">
      <c r="F124" s="29"/>
      <c r="G124" s="29"/>
      <c r="H124" s="29"/>
      <c r="I124" s="29"/>
      <c r="L124" s="29"/>
      <c r="M124" s="29"/>
      <c r="N124" s="29"/>
      <c r="O124" s="29"/>
      <c r="R124" s="29"/>
      <c r="S124" s="29"/>
      <c r="T124" s="29"/>
      <c r="U124" s="29"/>
      <c r="X124" s="29"/>
      <c r="Y124" s="29"/>
      <c r="Z124" s="29"/>
      <c r="AA124" s="29"/>
      <c r="AD124" s="29"/>
      <c r="AE124" s="29"/>
      <c r="AF124" s="29"/>
      <c r="AG124" s="29"/>
      <c r="AH124" s="32"/>
      <c r="AJ124" s="29"/>
      <c r="AK124" s="29"/>
      <c r="AL124" s="29"/>
      <c r="AM124" s="29"/>
      <c r="AP124" s="29"/>
      <c r="AQ124" s="29"/>
      <c r="AR124" s="29"/>
      <c r="AS124" s="29"/>
      <c r="AV124" s="29"/>
      <c r="AW124" s="29"/>
      <c r="AX124" s="29"/>
      <c r="AY124" s="29"/>
    </row>
    <row r="125">
      <c r="F125" s="29"/>
      <c r="G125" s="29"/>
      <c r="H125" s="29"/>
      <c r="I125" s="29"/>
      <c r="L125" s="29"/>
      <c r="M125" s="29"/>
      <c r="N125" s="29"/>
      <c r="O125" s="29"/>
      <c r="R125" s="29"/>
      <c r="S125" s="29"/>
      <c r="T125" s="29"/>
      <c r="U125" s="29"/>
      <c r="X125" s="29"/>
      <c r="Y125" s="29"/>
      <c r="Z125" s="29"/>
      <c r="AA125" s="29"/>
      <c r="AD125" s="29"/>
      <c r="AE125" s="29"/>
      <c r="AF125" s="29"/>
      <c r="AG125" s="29"/>
      <c r="AH125" s="32"/>
      <c r="AJ125" s="29"/>
      <c r="AK125" s="29"/>
      <c r="AL125" s="29"/>
      <c r="AM125" s="29"/>
      <c r="AP125" s="29"/>
      <c r="AQ125" s="29"/>
      <c r="AR125" s="29"/>
      <c r="AS125" s="29"/>
      <c r="AV125" s="29"/>
      <c r="AW125" s="29"/>
      <c r="AX125" s="29"/>
      <c r="AY125" s="29"/>
    </row>
    <row r="126">
      <c r="F126" s="44"/>
      <c r="G126" s="44"/>
      <c r="H126" s="44"/>
      <c r="I126" s="44"/>
      <c r="L126" s="44"/>
      <c r="M126" s="44"/>
      <c r="N126" s="44"/>
      <c r="O126" s="44"/>
      <c r="R126" s="30"/>
      <c r="S126" s="30"/>
      <c r="T126" s="30"/>
      <c r="U126" s="30"/>
      <c r="X126" s="30"/>
      <c r="Y126" s="30"/>
      <c r="Z126" s="30"/>
      <c r="AA126" s="30"/>
      <c r="AD126" s="30"/>
      <c r="AE126" s="30"/>
      <c r="AF126" s="30"/>
      <c r="AG126" s="30"/>
      <c r="AH126" s="32"/>
      <c r="AJ126" s="44"/>
      <c r="AK126" s="44"/>
      <c r="AL126" s="44"/>
      <c r="AM126" s="44"/>
      <c r="AP126" s="44"/>
      <c r="AQ126" s="44"/>
      <c r="AR126" s="44"/>
      <c r="AS126" s="44"/>
      <c r="AV126" s="44"/>
      <c r="AW126" s="44"/>
      <c r="AX126" s="44"/>
      <c r="AY126" s="44"/>
    </row>
    <row r="127">
      <c r="F127" s="29"/>
      <c r="G127" s="29"/>
      <c r="H127" s="29"/>
      <c r="I127" s="29"/>
      <c r="L127" s="29"/>
      <c r="M127" s="29"/>
      <c r="N127" s="29"/>
      <c r="O127" s="29"/>
      <c r="R127" s="29"/>
      <c r="S127" s="29"/>
      <c r="T127" s="29"/>
      <c r="U127" s="29"/>
      <c r="X127" s="29"/>
      <c r="Y127" s="29"/>
      <c r="Z127" s="29"/>
      <c r="AA127" s="29"/>
      <c r="AD127" s="29"/>
      <c r="AE127" s="29"/>
      <c r="AF127" s="29"/>
      <c r="AG127" s="29"/>
      <c r="AH127" s="32"/>
      <c r="AJ127" s="29"/>
      <c r="AK127" s="29"/>
      <c r="AL127" s="29"/>
      <c r="AM127" s="29"/>
      <c r="AP127" s="29"/>
      <c r="AQ127" s="29"/>
      <c r="AR127" s="29"/>
      <c r="AS127" s="29"/>
      <c r="AV127" s="29"/>
      <c r="AW127" s="29"/>
      <c r="AX127" s="29"/>
      <c r="AY127" s="29"/>
    </row>
    <row r="128">
      <c r="F128" s="29"/>
      <c r="G128" s="29"/>
      <c r="H128" s="29"/>
      <c r="I128" s="29"/>
      <c r="L128" s="29"/>
      <c r="M128" s="29"/>
      <c r="N128" s="29"/>
      <c r="O128" s="29"/>
      <c r="R128" s="29"/>
      <c r="S128" s="29"/>
      <c r="T128" s="29"/>
      <c r="U128" s="29"/>
      <c r="X128" s="29"/>
      <c r="Y128" s="29"/>
      <c r="Z128" s="29"/>
      <c r="AA128" s="29"/>
      <c r="AD128" s="29"/>
      <c r="AE128" s="29"/>
      <c r="AF128" s="29"/>
      <c r="AG128" s="29"/>
      <c r="AH128" s="32"/>
      <c r="AJ128" s="29"/>
      <c r="AK128" s="29"/>
      <c r="AL128" s="29"/>
      <c r="AM128" s="29"/>
      <c r="AP128" s="29"/>
      <c r="AQ128" s="29"/>
      <c r="AR128" s="29"/>
      <c r="AS128" s="29"/>
      <c r="AV128" s="29"/>
      <c r="AW128" s="29"/>
      <c r="AX128" s="29"/>
      <c r="AY128" s="29"/>
    </row>
    <row r="129">
      <c r="F129" s="29"/>
      <c r="G129" s="29"/>
      <c r="H129" s="29"/>
      <c r="I129" s="29"/>
      <c r="L129" s="29"/>
      <c r="M129" s="29"/>
      <c r="N129" s="29"/>
      <c r="O129" s="29"/>
      <c r="R129" s="29"/>
      <c r="S129" s="29"/>
      <c r="T129" s="29"/>
      <c r="U129" s="29"/>
      <c r="X129" s="29"/>
      <c r="Y129" s="29"/>
      <c r="Z129" s="29"/>
      <c r="AA129" s="29"/>
      <c r="AD129" s="29"/>
      <c r="AE129" s="29"/>
      <c r="AF129" s="29"/>
      <c r="AG129" s="29"/>
      <c r="AH129" s="32"/>
      <c r="AJ129" s="29"/>
      <c r="AK129" s="29"/>
      <c r="AL129" s="29"/>
      <c r="AM129" s="29"/>
      <c r="AP129" s="29"/>
      <c r="AQ129" s="29"/>
      <c r="AR129" s="29"/>
      <c r="AS129" s="29"/>
      <c r="AV129" s="29"/>
      <c r="AW129" s="29"/>
      <c r="AX129" s="29"/>
      <c r="AY129" s="29"/>
    </row>
    <row r="130">
      <c r="F130" s="29"/>
      <c r="G130" s="29"/>
      <c r="H130" s="29"/>
      <c r="I130" s="29"/>
      <c r="L130" s="29"/>
      <c r="M130" s="29"/>
      <c r="N130" s="29"/>
      <c r="O130" s="29"/>
      <c r="R130" s="29"/>
      <c r="S130" s="29"/>
      <c r="T130" s="29"/>
      <c r="U130" s="29"/>
      <c r="X130" s="29"/>
      <c r="Y130" s="29"/>
      <c r="Z130" s="29"/>
      <c r="AA130" s="29"/>
      <c r="AD130" s="29"/>
      <c r="AE130" s="29"/>
      <c r="AF130" s="29"/>
      <c r="AG130" s="29"/>
      <c r="AH130" s="32"/>
      <c r="AJ130" s="29"/>
      <c r="AK130" s="29"/>
      <c r="AL130" s="29"/>
      <c r="AM130" s="29"/>
      <c r="AP130" s="29"/>
      <c r="AQ130" s="29"/>
      <c r="AR130" s="29"/>
      <c r="AS130" s="29"/>
      <c r="AV130" s="29"/>
      <c r="AW130" s="29"/>
      <c r="AX130" s="29"/>
      <c r="AY130" s="29"/>
    </row>
    <row r="131">
      <c r="F131" s="29"/>
      <c r="G131" s="29"/>
      <c r="H131" s="29"/>
      <c r="I131" s="29"/>
      <c r="L131" s="29"/>
      <c r="M131" s="29"/>
      <c r="N131" s="29"/>
      <c r="O131" s="29"/>
      <c r="R131" s="29"/>
      <c r="S131" s="29"/>
      <c r="T131" s="29"/>
      <c r="U131" s="29"/>
      <c r="X131" s="29"/>
      <c r="Y131" s="29"/>
      <c r="Z131" s="29"/>
      <c r="AA131" s="29"/>
      <c r="AD131" s="29"/>
      <c r="AE131" s="29"/>
      <c r="AF131" s="29"/>
      <c r="AG131" s="29"/>
      <c r="AH131" s="32"/>
      <c r="AJ131" s="29"/>
      <c r="AK131" s="29"/>
      <c r="AL131" s="29"/>
      <c r="AM131" s="29"/>
      <c r="AP131" s="29"/>
      <c r="AQ131" s="29"/>
      <c r="AR131" s="29"/>
      <c r="AS131" s="29"/>
      <c r="AV131" s="29"/>
      <c r="AW131" s="29"/>
      <c r="AX131" s="29"/>
      <c r="AY131" s="29"/>
    </row>
    <row r="132">
      <c r="F132" s="29"/>
      <c r="G132" s="29"/>
      <c r="H132" s="29"/>
      <c r="I132" s="29"/>
      <c r="L132" s="29"/>
      <c r="M132" s="29"/>
      <c r="N132" s="29"/>
      <c r="O132" s="29"/>
      <c r="R132" s="29"/>
      <c r="S132" s="29"/>
      <c r="T132" s="29"/>
      <c r="U132" s="29"/>
      <c r="X132" s="29"/>
      <c r="Y132" s="29"/>
      <c r="Z132" s="29"/>
      <c r="AA132" s="29"/>
      <c r="AD132" s="29"/>
      <c r="AE132" s="29"/>
      <c r="AF132" s="29"/>
      <c r="AG132" s="29"/>
      <c r="AH132" s="32"/>
      <c r="AJ132" s="29"/>
      <c r="AK132" s="29"/>
      <c r="AL132" s="29"/>
      <c r="AM132" s="29"/>
      <c r="AP132" s="29"/>
      <c r="AQ132" s="29"/>
      <c r="AR132" s="29"/>
      <c r="AS132" s="29"/>
      <c r="AV132" s="29"/>
      <c r="AW132" s="29"/>
      <c r="AX132" s="29"/>
      <c r="AY132" s="29"/>
    </row>
    <row r="133">
      <c r="F133" s="29"/>
      <c r="G133" s="29"/>
      <c r="H133" s="29"/>
      <c r="I133" s="29"/>
      <c r="L133" s="29"/>
      <c r="M133" s="29"/>
      <c r="N133" s="29"/>
      <c r="O133" s="29"/>
      <c r="AH133" s="32"/>
      <c r="AJ133" s="29"/>
      <c r="AK133" s="29"/>
      <c r="AL133" s="29"/>
      <c r="AM133" s="29"/>
      <c r="AP133" s="29"/>
      <c r="AQ133" s="29"/>
      <c r="AR133" s="29"/>
      <c r="AS133" s="29"/>
      <c r="AV133" s="29"/>
      <c r="AW133" s="29"/>
      <c r="AX133" s="29"/>
      <c r="AY133" s="29"/>
    </row>
    <row r="134">
      <c r="F134" s="29"/>
      <c r="G134" s="29"/>
      <c r="H134" s="29"/>
      <c r="I134" s="29"/>
      <c r="L134" s="29"/>
      <c r="M134" s="29"/>
      <c r="N134" s="29"/>
      <c r="O134" s="29"/>
      <c r="AH134" s="32"/>
      <c r="AJ134" s="29"/>
      <c r="AK134" s="29"/>
      <c r="AL134" s="29"/>
      <c r="AM134" s="29"/>
      <c r="AP134" s="29"/>
      <c r="AQ134" s="29"/>
      <c r="AR134" s="29"/>
      <c r="AS134" s="29"/>
      <c r="AV134" s="29"/>
      <c r="AW134" s="29"/>
      <c r="AX134" s="29"/>
      <c r="AY134" s="29"/>
    </row>
    <row r="135">
      <c r="F135" s="29"/>
      <c r="G135" s="29"/>
      <c r="H135" s="29"/>
      <c r="I135" s="29"/>
      <c r="L135" s="29"/>
      <c r="M135" s="29"/>
      <c r="N135" s="29"/>
      <c r="O135" s="29"/>
      <c r="AH135" s="32"/>
      <c r="AJ135" s="29"/>
      <c r="AK135" s="29"/>
      <c r="AL135" s="29"/>
      <c r="AM135" s="29"/>
      <c r="AP135" s="29"/>
      <c r="AQ135" s="29"/>
      <c r="AR135" s="29"/>
      <c r="AS135" s="29"/>
      <c r="AV135" s="29"/>
      <c r="AW135" s="29"/>
      <c r="AX135" s="29"/>
      <c r="AY135" s="29"/>
    </row>
    <row r="136">
      <c r="F136" s="29"/>
      <c r="G136" s="29"/>
      <c r="H136" s="29"/>
      <c r="I136" s="29"/>
      <c r="L136" s="29"/>
      <c r="M136" s="29"/>
      <c r="N136" s="29"/>
      <c r="O136" s="29"/>
      <c r="AH136" s="32"/>
      <c r="AJ136" s="29"/>
      <c r="AK136" s="29"/>
      <c r="AL136" s="29"/>
      <c r="AM136" s="29"/>
      <c r="AP136" s="29"/>
      <c r="AQ136" s="29"/>
      <c r="AR136" s="29"/>
      <c r="AS136" s="29"/>
      <c r="AV136" s="29"/>
      <c r="AW136" s="29"/>
      <c r="AX136" s="29"/>
      <c r="AY136" s="29"/>
    </row>
    <row r="137">
      <c r="F137" s="29"/>
      <c r="G137" s="29"/>
      <c r="H137" s="29"/>
      <c r="I137" s="29"/>
      <c r="L137" s="29"/>
      <c r="M137" s="29"/>
      <c r="N137" s="29"/>
      <c r="O137" s="29"/>
      <c r="AH137" s="32"/>
      <c r="AJ137" s="29"/>
      <c r="AK137" s="29"/>
      <c r="AL137" s="29"/>
      <c r="AM137" s="29"/>
      <c r="AP137" s="29"/>
      <c r="AQ137" s="29"/>
      <c r="AR137" s="29"/>
      <c r="AS137" s="29"/>
      <c r="AV137" s="29"/>
      <c r="AW137" s="29"/>
      <c r="AX137" s="29"/>
      <c r="AY137" s="29"/>
    </row>
    <row r="138">
      <c r="F138" s="29"/>
      <c r="G138" s="29"/>
      <c r="H138" s="29"/>
      <c r="I138" s="29"/>
      <c r="L138" s="29"/>
      <c r="M138" s="29"/>
      <c r="N138" s="29"/>
      <c r="O138" s="29"/>
      <c r="AH138" s="32"/>
      <c r="AJ138" s="29"/>
      <c r="AK138" s="29"/>
      <c r="AL138" s="29"/>
      <c r="AM138" s="29"/>
      <c r="AP138" s="29"/>
      <c r="AQ138" s="29"/>
      <c r="AR138" s="29"/>
      <c r="AS138" s="29"/>
      <c r="AV138" s="29"/>
      <c r="AW138" s="29"/>
      <c r="AX138" s="29"/>
      <c r="AY138" s="29"/>
    </row>
    <row r="139">
      <c r="F139" s="29"/>
      <c r="G139" s="29"/>
      <c r="H139" s="29"/>
      <c r="I139" s="29"/>
      <c r="L139" s="29"/>
      <c r="M139" s="29"/>
      <c r="N139" s="29"/>
      <c r="O139" s="29"/>
      <c r="AH139" s="32"/>
      <c r="AJ139" s="29"/>
      <c r="AK139" s="29"/>
      <c r="AL139" s="29"/>
      <c r="AM139" s="29"/>
      <c r="AP139" s="29"/>
      <c r="AQ139" s="29"/>
      <c r="AR139" s="29"/>
      <c r="AS139" s="29"/>
      <c r="AV139" s="29"/>
      <c r="AW139" s="29"/>
      <c r="AX139" s="29"/>
      <c r="AY139" s="29"/>
    </row>
    <row r="140">
      <c r="F140" s="29"/>
      <c r="G140" s="29"/>
      <c r="H140" s="29"/>
      <c r="I140" s="29"/>
      <c r="L140" s="29"/>
      <c r="M140" s="29"/>
      <c r="N140" s="29"/>
      <c r="O140" s="29"/>
      <c r="AH140" s="32"/>
      <c r="AJ140" s="29"/>
      <c r="AK140" s="29"/>
      <c r="AL140" s="29"/>
      <c r="AM140" s="29"/>
      <c r="AP140" s="29"/>
      <c r="AQ140" s="29"/>
      <c r="AR140" s="29"/>
      <c r="AS140" s="29"/>
      <c r="AV140" s="29"/>
      <c r="AW140" s="29"/>
      <c r="AX140" s="29"/>
      <c r="AY140" s="29"/>
    </row>
    <row r="141">
      <c r="F141" s="29"/>
      <c r="G141" s="29"/>
      <c r="H141" s="29"/>
      <c r="I141" s="29"/>
      <c r="L141" s="29"/>
      <c r="M141" s="29"/>
      <c r="N141" s="29"/>
      <c r="O141" s="29"/>
      <c r="AH141" s="32"/>
      <c r="AJ141" s="29"/>
      <c r="AK141" s="29"/>
      <c r="AL141" s="29"/>
      <c r="AM141" s="29"/>
      <c r="AP141" s="29"/>
      <c r="AQ141" s="29"/>
      <c r="AR141" s="29"/>
      <c r="AS141" s="29"/>
      <c r="AV141" s="29"/>
      <c r="AW141" s="29"/>
      <c r="AX141" s="29"/>
      <c r="AY141" s="29"/>
    </row>
    <row r="142">
      <c r="F142" s="29"/>
      <c r="G142" s="29"/>
      <c r="H142" s="29"/>
      <c r="I142" s="29"/>
      <c r="L142" s="29"/>
      <c r="M142" s="29"/>
      <c r="N142" s="29"/>
      <c r="O142" s="29"/>
      <c r="AH142" s="32"/>
      <c r="AJ142" s="30"/>
      <c r="AK142" s="30"/>
      <c r="AL142" s="30"/>
      <c r="AM142" s="30"/>
      <c r="AP142" s="30"/>
      <c r="AQ142" s="30"/>
      <c r="AR142" s="30"/>
      <c r="AS142" s="30"/>
      <c r="AV142" s="30"/>
      <c r="AW142" s="30"/>
      <c r="AX142" s="30"/>
      <c r="AY142" s="30"/>
    </row>
    <row r="143">
      <c r="F143" s="30"/>
      <c r="G143" s="30"/>
      <c r="H143" s="30"/>
      <c r="I143" s="30"/>
      <c r="L143" s="30"/>
      <c r="M143" s="30"/>
      <c r="N143" s="30"/>
      <c r="O143" s="30"/>
      <c r="AH143" s="32"/>
      <c r="AJ143" s="29"/>
      <c r="AK143" s="29"/>
      <c r="AL143" s="29"/>
      <c r="AM143" s="29"/>
      <c r="AP143" s="29"/>
      <c r="AQ143" s="29"/>
      <c r="AR143" s="29"/>
      <c r="AS143" s="29"/>
      <c r="AV143" s="29"/>
      <c r="AW143" s="29"/>
      <c r="AX143" s="29"/>
      <c r="AY143" s="29"/>
    </row>
    <row r="144">
      <c r="F144" s="29"/>
      <c r="G144" s="29"/>
      <c r="H144" s="29"/>
      <c r="I144" s="29"/>
      <c r="L144" s="29"/>
      <c r="M144" s="29"/>
      <c r="N144" s="29"/>
      <c r="O144" s="29"/>
      <c r="AH144" s="32"/>
      <c r="AJ144" s="29"/>
      <c r="AK144" s="29"/>
      <c r="AL144" s="29"/>
      <c r="AM144" s="29"/>
      <c r="AP144" s="29"/>
      <c r="AQ144" s="29"/>
      <c r="AR144" s="29"/>
      <c r="AS144" s="29"/>
      <c r="AV144" s="29"/>
      <c r="AW144" s="29"/>
      <c r="AX144" s="29"/>
      <c r="AY144" s="29"/>
    </row>
    <row r="145">
      <c r="F145" s="29"/>
      <c r="G145" s="29"/>
      <c r="H145" s="29"/>
      <c r="I145" s="29"/>
      <c r="L145" s="29"/>
      <c r="M145" s="29"/>
      <c r="N145" s="29"/>
      <c r="O145" s="29"/>
      <c r="AH145" s="32"/>
      <c r="AJ145" s="29"/>
      <c r="AK145" s="29"/>
      <c r="AL145" s="29"/>
      <c r="AM145" s="29"/>
      <c r="AP145" s="29"/>
      <c r="AQ145" s="29"/>
      <c r="AR145" s="29"/>
      <c r="AS145" s="29"/>
      <c r="AV145" s="29"/>
      <c r="AW145" s="29"/>
      <c r="AX145" s="29"/>
      <c r="AY145" s="29"/>
    </row>
    <row r="146">
      <c r="F146" s="29"/>
      <c r="G146" s="29"/>
      <c r="H146" s="29"/>
      <c r="I146" s="29"/>
      <c r="L146" s="29"/>
      <c r="M146" s="29"/>
      <c r="N146" s="29"/>
      <c r="O146" s="29"/>
      <c r="AH146" s="32"/>
      <c r="AJ146" s="29"/>
      <c r="AK146" s="29"/>
      <c r="AL146" s="29"/>
      <c r="AM146" s="29"/>
      <c r="AP146" s="29"/>
      <c r="AQ146" s="29"/>
      <c r="AR146" s="29"/>
      <c r="AS146" s="29"/>
      <c r="AV146" s="29"/>
      <c r="AW146" s="29"/>
      <c r="AX146" s="29"/>
      <c r="AY146" s="29"/>
    </row>
    <row r="147">
      <c r="F147" s="29"/>
      <c r="G147" s="29"/>
      <c r="H147" s="29"/>
      <c r="I147" s="29"/>
      <c r="L147" s="29"/>
      <c r="M147" s="29"/>
      <c r="N147" s="29"/>
      <c r="O147" s="29"/>
      <c r="AH147" s="32"/>
      <c r="AJ147" s="29"/>
      <c r="AK147" s="29"/>
      <c r="AL147" s="29"/>
      <c r="AM147" s="29"/>
      <c r="AP147" s="29"/>
      <c r="AQ147" s="29"/>
      <c r="AR147" s="29"/>
      <c r="AS147" s="29"/>
      <c r="AV147" s="29"/>
      <c r="AW147" s="29"/>
      <c r="AX147" s="29"/>
      <c r="AY147" s="29"/>
    </row>
    <row r="148">
      <c r="F148" s="29"/>
      <c r="G148" s="29"/>
      <c r="H148" s="29"/>
      <c r="I148" s="29"/>
      <c r="L148" s="29"/>
      <c r="M148" s="29"/>
      <c r="N148" s="29"/>
      <c r="O148" s="29"/>
      <c r="AH148" s="32"/>
      <c r="AJ148" s="29"/>
      <c r="AK148" s="29"/>
      <c r="AL148" s="29"/>
      <c r="AM148" s="29"/>
      <c r="AP148" s="29"/>
      <c r="AQ148" s="29"/>
      <c r="AR148" s="29"/>
      <c r="AS148" s="29"/>
      <c r="AV148" s="29"/>
      <c r="AW148" s="29"/>
      <c r="AX148" s="29"/>
      <c r="AY148" s="29"/>
    </row>
    <row r="149">
      <c r="F149" s="29"/>
      <c r="G149" s="29"/>
      <c r="H149" s="29"/>
      <c r="I149" s="29"/>
      <c r="L149" s="29"/>
      <c r="M149" s="29"/>
      <c r="N149" s="29"/>
      <c r="O149" s="29"/>
      <c r="AH149" s="32"/>
      <c r="AJ149" s="29"/>
      <c r="AK149" s="29"/>
      <c r="AL149" s="29"/>
      <c r="AM149" s="29"/>
      <c r="AP149" s="29"/>
      <c r="AQ149" s="29"/>
      <c r="AR149" s="29"/>
      <c r="AS149" s="29"/>
      <c r="AV149" s="29"/>
      <c r="AW149" s="29"/>
      <c r="AX149" s="29"/>
      <c r="AY149" s="29"/>
    </row>
    <row r="150">
      <c r="F150" s="29"/>
      <c r="G150" s="29"/>
      <c r="H150" s="29"/>
      <c r="I150" s="29"/>
      <c r="L150" s="29"/>
      <c r="M150" s="29"/>
      <c r="N150" s="29"/>
      <c r="O150" s="29"/>
      <c r="AH150" s="32"/>
      <c r="AJ150" s="29"/>
      <c r="AK150" s="29"/>
      <c r="AL150" s="29"/>
      <c r="AM150" s="29"/>
      <c r="AP150" s="29"/>
      <c r="AQ150" s="29"/>
      <c r="AR150" s="29"/>
      <c r="AS150" s="29"/>
      <c r="AV150" s="29"/>
      <c r="AW150" s="29"/>
      <c r="AX150" s="29"/>
      <c r="AY150" s="29"/>
    </row>
    <row r="151">
      <c r="F151" s="29"/>
      <c r="G151" s="29"/>
      <c r="H151" s="29"/>
      <c r="I151" s="29"/>
      <c r="L151" s="29"/>
      <c r="M151" s="29"/>
      <c r="N151" s="29"/>
      <c r="O151" s="29"/>
      <c r="AH151" s="32"/>
      <c r="AJ151" s="29"/>
      <c r="AK151" s="29"/>
      <c r="AL151" s="29"/>
      <c r="AM151" s="29"/>
      <c r="AP151" s="29"/>
      <c r="AQ151" s="29"/>
      <c r="AR151" s="29"/>
      <c r="AS151" s="29"/>
      <c r="AV151" s="29"/>
      <c r="AW151" s="29"/>
      <c r="AX151" s="29"/>
      <c r="AY151" s="29"/>
    </row>
    <row r="152">
      <c r="F152" s="29"/>
      <c r="G152" s="29"/>
      <c r="H152" s="29"/>
      <c r="I152" s="29"/>
      <c r="L152" s="29"/>
      <c r="M152" s="29"/>
      <c r="N152" s="29"/>
      <c r="O152" s="29"/>
      <c r="AH152" s="32"/>
      <c r="AJ152" s="29"/>
      <c r="AK152" s="29"/>
      <c r="AL152" s="29"/>
      <c r="AM152" s="29"/>
      <c r="AP152" s="29"/>
      <c r="AQ152" s="29"/>
      <c r="AR152" s="29"/>
      <c r="AS152" s="29"/>
      <c r="AV152" s="29"/>
      <c r="AW152" s="29"/>
      <c r="AX152" s="29"/>
      <c r="AY152" s="29"/>
    </row>
    <row r="153">
      <c r="F153" s="29"/>
      <c r="G153" s="29"/>
      <c r="H153" s="29"/>
      <c r="I153" s="29"/>
      <c r="L153" s="29"/>
      <c r="M153" s="29"/>
      <c r="N153" s="29"/>
      <c r="O153" s="29"/>
      <c r="AH153" s="32"/>
    </row>
    <row r="154">
      <c r="AH154" s="32"/>
    </row>
    <row r="155">
      <c r="AH155" s="32"/>
    </row>
    <row r="156">
      <c r="AH156" s="32"/>
    </row>
    <row r="157">
      <c r="AH157" s="32"/>
    </row>
    <row r="158">
      <c r="AH158" s="32"/>
    </row>
    <row r="159">
      <c r="AH159" s="32"/>
    </row>
    <row r="160">
      <c r="AH160" s="32"/>
    </row>
    <row r="161">
      <c r="AH161" s="32"/>
    </row>
    <row r="162">
      <c r="AH162" s="32"/>
    </row>
    <row r="163">
      <c r="AH163" s="32"/>
    </row>
    <row r="164">
      <c r="AH164" s="32"/>
    </row>
    <row r="165">
      <c r="AH165" s="32"/>
    </row>
    <row r="166">
      <c r="AH166" s="32"/>
    </row>
    <row r="167">
      <c r="AH167" s="32"/>
    </row>
    <row r="168">
      <c r="AH168" s="32"/>
    </row>
    <row r="169">
      <c r="AH169" s="32"/>
    </row>
    <row r="170">
      <c r="AH170" s="32"/>
    </row>
    <row r="171">
      <c r="AH171" s="32"/>
    </row>
    <row r="172">
      <c r="AH172" s="32"/>
    </row>
    <row r="173">
      <c r="AH173" s="32"/>
    </row>
    <row r="174">
      <c r="AH174" s="32"/>
    </row>
    <row r="175">
      <c r="AH175" s="32"/>
    </row>
    <row r="176">
      <c r="AH176" s="32"/>
    </row>
    <row r="177">
      <c r="AH177" s="32"/>
    </row>
    <row r="178">
      <c r="AH178" s="32"/>
    </row>
    <row r="179">
      <c r="AH179" s="32"/>
    </row>
    <row r="180">
      <c r="AH180" s="32"/>
    </row>
    <row r="181">
      <c r="AH181" s="32"/>
    </row>
    <row r="182">
      <c r="AH182" s="32"/>
    </row>
    <row r="183">
      <c r="AH183" s="32"/>
    </row>
    <row r="184">
      <c r="AH184" s="32"/>
    </row>
    <row r="185">
      <c r="AH185" s="32"/>
    </row>
    <row r="186">
      <c r="AH186" s="32"/>
    </row>
    <row r="187">
      <c r="AH187" s="32"/>
    </row>
    <row r="188">
      <c r="AH188" s="32"/>
    </row>
    <row r="189">
      <c r="AH189" s="32"/>
    </row>
    <row r="190">
      <c r="AH190" s="32"/>
    </row>
    <row r="191">
      <c r="AH191" s="32"/>
    </row>
    <row r="192">
      <c r="AH192" s="32"/>
    </row>
    <row r="193">
      <c r="AH193" s="32"/>
    </row>
    <row r="194">
      <c r="AH194" s="32"/>
    </row>
    <row r="195">
      <c r="AH195" s="32"/>
    </row>
    <row r="196">
      <c r="AH196" s="32"/>
    </row>
    <row r="197">
      <c r="AH197" s="32"/>
    </row>
    <row r="198">
      <c r="AH198" s="32"/>
    </row>
    <row r="199">
      <c r="AH199" s="32"/>
    </row>
    <row r="200">
      <c r="AH200" s="32"/>
    </row>
    <row r="201">
      <c r="AH201" s="32"/>
    </row>
    <row r="202">
      <c r="AH202" s="32"/>
    </row>
    <row r="203">
      <c r="AH203" s="32"/>
    </row>
    <row r="204">
      <c r="AH204" s="32"/>
    </row>
    <row r="205">
      <c r="AH205" s="32"/>
    </row>
    <row r="206">
      <c r="AH206" s="32"/>
    </row>
    <row r="207">
      <c r="AH207" s="32"/>
    </row>
    <row r="208">
      <c r="AH208" s="32"/>
    </row>
    <row r="209">
      <c r="AH209" s="32"/>
    </row>
    <row r="210">
      <c r="AH210" s="32"/>
    </row>
    <row r="211">
      <c r="AH211" s="32"/>
    </row>
    <row r="212">
      <c r="AH212" s="32"/>
    </row>
    <row r="213">
      <c r="AH213" s="32"/>
    </row>
    <row r="214">
      <c r="AH214" s="32"/>
    </row>
    <row r="215">
      <c r="AH215" s="32"/>
    </row>
    <row r="216">
      <c r="AH216" s="32"/>
    </row>
    <row r="217">
      <c r="AH217" s="32"/>
    </row>
    <row r="218">
      <c r="AH218" s="32"/>
    </row>
    <row r="219">
      <c r="AH219" s="32"/>
    </row>
    <row r="220">
      <c r="AH220" s="32"/>
    </row>
    <row r="221">
      <c r="AH221" s="32"/>
    </row>
    <row r="222">
      <c r="AH222" s="32"/>
    </row>
    <row r="223">
      <c r="AH223" s="32"/>
    </row>
    <row r="224">
      <c r="AH224" s="32"/>
    </row>
    <row r="225">
      <c r="AH225" s="32"/>
    </row>
    <row r="226">
      <c r="AH226" s="32"/>
    </row>
    <row r="227">
      <c r="AH227" s="32"/>
    </row>
    <row r="228">
      <c r="AH228" s="32"/>
    </row>
    <row r="229">
      <c r="AH229" s="32"/>
    </row>
    <row r="230">
      <c r="AH230" s="32"/>
    </row>
    <row r="231">
      <c r="AH231" s="32"/>
    </row>
    <row r="232">
      <c r="AH232" s="32"/>
    </row>
    <row r="233">
      <c r="AH233" s="32"/>
    </row>
    <row r="234">
      <c r="AH234" s="32"/>
    </row>
    <row r="235">
      <c r="AH235" s="32"/>
    </row>
    <row r="236">
      <c r="AH236" s="32"/>
    </row>
    <row r="237">
      <c r="AH237" s="32"/>
    </row>
    <row r="238">
      <c r="AH238" s="32"/>
    </row>
    <row r="239">
      <c r="AH239" s="32"/>
    </row>
    <row r="240">
      <c r="AH240" s="32"/>
    </row>
    <row r="241">
      <c r="AH241" s="32"/>
    </row>
    <row r="242">
      <c r="AH242" s="32"/>
    </row>
    <row r="243">
      <c r="AH243" s="32"/>
    </row>
    <row r="244">
      <c r="AH244" s="32"/>
    </row>
    <row r="245">
      <c r="AH245" s="32"/>
    </row>
    <row r="246">
      <c r="AH246" s="32"/>
    </row>
    <row r="247">
      <c r="AH247" s="32"/>
    </row>
    <row r="248">
      <c r="AH248" s="32"/>
    </row>
    <row r="249">
      <c r="AH249" s="32"/>
    </row>
    <row r="250">
      <c r="AH250" s="32"/>
    </row>
    <row r="251">
      <c r="AH251" s="32"/>
    </row>
    <row r="252">
      <c r="AH252" s="32"/>
    </row>
    <row r="253">
      <c r="AH253" s="32"/>
    </row>
    <row r="254">
      <c r="AH254" s="32"/>
    </row>
    <row r="255">
      <c r="AH255" s="32"/>
    </row>
    <row r="256">
      <c r="AH256" s="32"/>
    </row>
    <row r="257">
      <c r="AH257" s="32"/>
    </row>
    <row r="258">
      <c r="AH258" s="32"/>
    </row>
    <row r="259">
      <c r="AH259" s="32"/>
    </row>
    <row r="260">
      <c r="AH260" s="32"/>
    </row>
    <row r="261">
      <c r="AH261" s="32"/>
    </row>
    <row r="262">
      <c r="AH262" s="32"/>
    </row>
    <row r="263">
      <c r="AH263" s="32"/>
    </row>
    <row r="264">
      <c r="AH264" s="32"/>
    </row>
    <row r="265">
      <c r="AH265" s="32"/>
    </row>
    <row r="266">
      <c r="AH266" s="32"/>
    </row>
    <row r="267">
      <c r="AH267" s="32"/>
    </row>
    <row r="268">
      <c r="AH268" s="32"/>
    </row>
    <row r="269">
      <c r="AH269" s="32"/>
    </row>
    <row r="270">
      <c r="AH270" s="32"/>
    </row>
    <row r="271">
      <c r="AH271" s="32"/>
    </row>
    <row r="272">
      <c r="AH272" s="32"/>
    </row>
    <row r="273">
      <c r="AH273" s="32"/>
    </row>
    <row r="274">
      <c r="AH274" s="32"/>
    </row>
    <row r="275">
      <c r="AH275" s="32"/>
    </row>
    <row r="276">
      <c r="AH276" s="32"/>
    </row>
    <row r="277">
      <c r="AH277" s="32"/>
    </row>
    <row r="278">
      <c r="AH278" s="32"/>
    </row>
    <row r="279">
      <c r="AH279" s="32"/>
    </row>
    <row r="280">
      <c r="AH280" s="32"/>
    </row>
    <row r="281">
      <c r="AH281" s="32"/>
    </row>
    <row r="282">
      <c r="AH282" s="32"/>
    </row>
    <row r="283">
      <c r="AH283" s="32"/>
    </row>
    <row r="284">
      <c r="AH284" s="32"/>
    </row>
    <row r="285">
      <c r="AH285" s="32"/>
    </row>
    <row r="286">
      <c r="AH286" s="32"/>
    </row>
    <row r="287">
      <c r="AH287" s="32"/>
    </row>
    <row r="288">
      <c r="AH288" s="32"/>
    </row>
    <row r="289">
      <c r="AH289" s="32"/>
    </row>
    <row r="290">
      <c r="AH290" s="32"/>
    </row>
    <row r="291">
      <c r="AH291" s="32"/>
    </row>
    <row r="292">
      <c r="AH292" s="32"/>
    </row>
    <row r="293">
      <c r="AH293" s="32"/>
    </row>
    <row r="294">
      <c r="AH294" s="32"/>
    </row>
    <row r="295">
      <c r="AH295" s="32"/>
    </row>
    <row r="296">
      <c r="AH296" s="32"/>
    </row>
    <row r="297">
      <c r="AH297" s="32"/>
    </row>
    <row r="298">
      <c r="AH298" s="32"/>
    </row>
    <row r="299">
      <c r="AH299" s="32"/>
    </row>
    <row r="300">
      <c r="AH300" s="32"/>
    </row>
    <row r="301">
      <c r="AH301" s="32"/>
    </row>
    <row r="302">
      <c r="AH302" s="32"/>
    </row>
    <row r="303">
      <c r="AH303" s="32"/>
    </row>
    <row r="304">
      <c r="AH304" s="32"/>
    </row>
    <row r="305">
      <c r="AH305" s="32"/>
    </row>
    <row r="306">
      <c r="AH306" s="32"/>
    </row>
    <row r="307">
      <c r="AH307" s="32"/>
    </row>
    <row r="308">
      <c r="AH308" s="32"/>
    </row>
    <row r="309">
      <c r="AH309" s="32"/>
    </row>
    <row r="310">
      <c r="AH310" s="32"/>
    </row>
    <row r="311">
      <c r="AH311" s="32"/>
    </row>
    <row r="312">
      <c r="AH312" s="32"/>
    </row>
    <row r="313">
      <c r="AH313" s="32"/>
    </row>
    <row r="314">
      <c r="AH314" s="32"/>
    </row>
    <row r="315">
      <c r="AH315" s="32"/>
    </row>
    <row r="316">
      <c r="AH316" s="32"/>
    </row>
    <row r="317">
      <c r="AH317" s="32"/>
    </row>
    <row r="318">
      <c r="AH318" s="32"/>
    </row>
    <row r="319">
      <c r="AH319" s="32"/>
    </row>
    <row r="320">
      <c r="AH320" s="32"/>
    </row>
    <row r="321">
      <c r="AH321" s="32"/>
    </row>
    <row r="322">
      <c r="AH322" s="32"/>
    </row>
    <row r="323">
      <c r="AH323" s="32"/>
    </row>
    <row r="324">
      <c r="AH324" s="32"/>
    </row>
    <row r="325">
      <c r="AH325" s="32"/>
    </row>
    <row r="326">
      <c r="AH326" s="32"/>
    </row>
    <row r="327">
      <c r="AH327" s="32"/>
    </row>
    <row r="328">
      <c r="AH328" s="32"/>
    </row>
    <row r="329">
      <c r="AH329" s="32"/>
    </row>
    <row r="330">
      <c r="AH330" s="32"/>
    </row>
    <row r="331">
      <c r="AH331" s="32"/>
    </row>
    <row r="332">
      <c r="AH332" s="32"/>
    </row>
    <row r="333">
      <c r="AH333" s="32"/>
    </row>
    <row r="334">
      <c r="AH334" s="32"/>
    </row>
    <row r="335">
      <c r="AH335" s="32"/>
    </row>
    <row r="336">
      <c r="AH336" s="32"/>
    </row>
    <row r="337">
      <c r="AH337" s="32"/>
    </row>
    <row r="338">
      <c r="AH338" s="32"/>
    </row>
    <row r="339">
      <c r="AH339" s="32"/>
    </row>
    <row r="340">
      <c r="AH340" s="32"/>
    </row>
    <row r="341">
      <c r="AH341" s="32"/>
    </row>
    <row r="342">
      <c r="AH342" s="32"/>
    </row>
    <row r="343">
      <c r="AH343" s="32"/>
    </row>
    <row r="344">
      <c r="AH344" s="32"/>
    </row>
    <row r="345">
      <c r="AH345" s="32"/>
    </row>
    <row r="346">
      <c r="AH346" s="32"/>
    </row>
    <row r="347">
      <c r="AH347" s="32"/>
    </row>
    <row r="348">
      <c r="AH348" s="32"/>
    </row>
    <row r="349">
      <c r="AH349" s="32"/>
    </row>
    <row r="350">
      <c r="AH350" s="32"/>
    </row>
    <row r="351">
      <c r="AH351" s="32"/>
    </row>
    <row r="352">
      <c r="AH352" s="32"/>
    </row>
    <row r="353">
      <c r="AH353" s="32"/>
    </row>
    <row r="354">
      <c r="AH354" s="32"/>
    </row>
    <row r="355">
      <c r="AH355" s="32"/>
    </row>
    <row r="356">
      <c r="AH356" s="32"/>
    </row>
    <row r="357">
      <c r="AH357" s="32"/>
    </row>
    <row r="358">
      <c r="AH358" s="32"/>
    </row>
    <row r="359">
      <c r="AH359" s="32"/>
    </row>
    <row r="360">
      <c r="AH360" s="32"/>
    </row>
    <row r="361">
      <c r="AH361" s="32"/>
    </row>
    <row r="362">
      <c r="AH362" s="32"/>
    </row>
    <row r="363">
      <c r="AH363" s="32"/>
    </row>
    <row r="364">
      <c r="AH364" s="32"/>
    </row>
    <row r="365">
      <c r="AH365" s="32"/>
    </row>
    <row r="366">
      <c r="AH366" s="32"/>
    </row>
    <row r="367">
      <c r="AH367" s="32"/>
    </row>
    <row r="368">
      <c r="AH368" s="32"/>
    </row>
    <row r="369">
      <c r="AH369" s="32"/>
    </row>
    <row r="370">
      <c r="AH370" s="32"/>
    </row>
    <row r="371">
      <c r="AH371" s="32"/>
    </row>
    <row r="372">
      <c r="AH372" s="32"/>
    </row>
    <row r="373">
      <c r="AH373" s="32"/>
    </row>
    <row r="374">
      <c r="AH374" s="32"/>
    </row>
    <row r="375">
      <c r="AH375" s="32"/>
    </row>
    <row r="376">
      <c r="AH376" s="32"/>
    </row>
    <row r="377">
      <c r="AH377" s="32"/>
    </row>
    <row r="378">
      <c r="AH378" s="32"/>
    </row>
    <row r="379">
      <c r="AH379" s="32"/>
    </row>
    <row r="380">
      <c r="AH380" s="32"/>
    </row>
    <row r="381">
      <c r="AH381" s="32"/>
    </row>
    <row r="382">
      <c r="AH382" s="32"/>
    </row>
    <row r="383">
      <c r="AH383" s="32"/>
    </row>
    <row r="384">
      <c r="AH384" s="32"/>
    </row>
    <row r="385">
      <c r="AH385" s="32"/>
    </row>
    <row r="386">
      <c r="AH386" s="32"/>
    </row>
    <row r="387">
      <c r="AH387" s="32"/>
    </row>
    <row r="388">
      <c r="AH388" s="32"/>
    </row>
    <row r="389">
      <c r="AH389" s="32"/>
    </row>
    <row r="390">
      <c r="AH390" s="32"/>
    </row>
    <row r="391">
      <c r="AH391" s="32"/>
    </row>
    <row r="392">
      <c r="AH392" s="32"/>
    </row>
    <row r="393">
      <c r="AH393" s="32"/>
    </row>
    <row r="394">
      <c r="AH394" s="32"/>
    </row>
    <row r="395">
      <c r="AH395" s="32"/>
    </row>
    <row r="396">
      <c r="AH396" s="32"/>
    </row>
    <row r="397">
      <c r="AH397" s="32"/>
    </row>
    <row r="398">
      <c r="AH398" s="32"/>
    </row>
    <row r="399">
      <c r="AH399" s="32"/>
    </row>
    <row r="400">
      <c r="AH400" s="32"/>
    </row>
    <row r="401">
      <c r="AH401" s="32"/>
    </row>
    <row r="402">
      <c r="AH402" s="32"/>
    </row>
    <row r="403">
      <c r="AH403" s="32"/>
    </row>
    <row r="404">
      <c r="AH404" s="32"/>
    </row>
    <row r="405">
      <c r="AH405" s="32"/>
    </row>
    <row r="406">
      <c r="AH406" s="32"/>
    </row>
    <row r="407">
      <c r="AH407" s="32"/>
    </row>
    <row r="408">
      <c r="AH408" s="32"/>
    </row>
    <row r="409">
      <c r="AH409" s="32"/>
    </row>
    <row r="410">
      <c r="AH410" s="32"/>
    </row>
    <row r="411">
      <c r="AH411" s="32"/>
    </row>
    <row r="412">
      <c r="AH412" s="32"/>
    </row>
    <row r="413">
      <c r="AH413" s="32"/>
    </row>
    <row r="414">
      <c r="AH414" s="32"/>
    </row>
    <row r="415">
      <c r="AH415" s="32"/>
    </row>
    <row r="416">
      <c r="AH416" s="32"/>
    </row>
    <row r="417">
      <c r="AH417" s="32"/>
    </row>
    <row r="418">
      <c r="AH418" s="32"/>
    </row>
    <row r="419">
      <c r="AH419" s="32"/>
    </row>
    <row r="420">
      <c r="AH420" s="32"/>
    </row>
    <row r="421">
      <c r="AH421" s="32"/>
    </row>
    <row r="422">
      <c r="AH422" s="32"/>
    </row>
    <row r="423">
      <c r="AH423" s="32"/>
    </row>
    <row r="424">
      <c r="AH424" s="32"/>
    </row>
    <row r="425">
      <c r="AH425" s="32"/>
    </row>
    <row r="426">
      <c r="AH426" s="32"/>
    </row>
    <row r="427">
      <c r="AH427" s="32"/>
    </row>
    <row r="428">
      <c r="AH428" s="32"/>
    </row>
    <row r="429">
      <c r="AH429" s="32"/>
    </row>
    <row r="430">
      <c r="AH430" s="32"/>
    </row>
    <row r="431">
      <c r="AH431" s="32"/>
    </row>
    <row r="432">
      <c r="AH432" s="32"/>
    </row>
    <row r="433">
      <c r="AH433" s="32"/>
    </row>
    <row r="434">
      <c r="AH434" s="32"/>
    </row>
    <row r="435">
      <c r="AH435" s="32"/>
    </row>
    <row r="436">
      <c r="AH436" s="32"/>
    </row>
    <row r="437">
      <c r="AH437" s="32"/>
    </row>
    <row r="438">
      <c r="AH438" s="32"/>
    </row>
    <row r="439">
      <c r="AH439" s="32"/>
    </row>
    <row r="440">
      <c r="AH440" s="32"/>
    </row>
    <row r="441">
      <c r="AH441" s="32"/>
    </row>
    <row r="442">
      <c r="AH442" s="32"/>
    </row>
    <row r="443">
      <c r="AH443" s="32"/>
    </row>
    <row r="444">
      <c r="AH444" s="32"/>
    </row>
    <row r="445">
      <c r="AH445" s="32"/>
    </row>
    <row r="446">
      <c r="AH446" s="32"/>
    </row>
    <row r="447">
      <c r="AH447" s="32"/>
    </row>
    <row r="448">
      <c r="AH448" s="32"/>
    </row>
    <row r="449">
      <c r="AH449" s="32"/>
    </row>
    <row r="450">
      <c r="AH450" s="32"/>
    </row>
    <row r="451">
      <c r="AH451" s="32"/>
    </row>
    <row r="452">
      <c r="AH452" s="32"/>
    </row>
    <row r="453">
      <c r="AH453" s="32"/>
    </row>
    <row r="454">
      <c r="AH454" s="32"/>
    </row>
    <row r="455">
      <c r="AH455" s="32"/>
    </row>
    <row r="456">
      <c r="AH456" s="32"/>
    </row>
    <row r="457">
      <c r="AH457" s="32"/>
    </row>
    <row r="458">
      <c r="AH458" s="32"/>
    </row>
    <row r="459">
      <c r="AH459" s="32"/>
    </row>
    <row r="460">
      <c r="AH460" s="32"/>
    </row>
    <row r="461">
      <c r="AH461" s="32"/>
    </row>
    <row r="462">
      <c r="AH462" s="32"/>
    </row>
    <row r="463">
      <c r="AH463" s="32"/>
    </row>
    <row r="464">
      <c r="AH464" s="32"/>
    </row>
    <row r="465">
      <c r="AH465" s="32"/>
    </row>
    <row r="466">
      <c r="AH466" s="32"/>
    </row>
    <row r="467">
      <c r="AH467" s="32"/>
    </row>
    <row r="468">
      <c r="AH468" s="32"/>
    </row>
    <row r="469">
      <c r="AH469" s="32"/>
    </row>
    <row r="470">
      <c r="AH470" s="32"/>
    </row>
    <row r="471">
      <c r="AH471" s="32"/>
    </row>
    <row r="472">
      <c r="AH472" s="32"/>
    </row>
    <row r="473">
      <c r="AH473" s="32"/>
    </row>
    <row r="474">
      <c r="AH474" s="32"/>
    </row>
    <row r="475">
      <c r="AH475" s="32"/>
    </row>
    <row r="476">
      <c r="AH476" s="32"/>
    </row>
    <row r="477">
      <c r="AH477" s="32"/>
    </row>
    <row r="478">
      <c r="AH478" s="32"/>
    </row>
    <row r="479">
      <c r="AH479" s="32"/>
    </row>
    <row r="480">
      <c r="AH480" s="32"/>
    </row>
    <row r="481">
      <c r="AH481" s="32"/>
    </row>
    <row r="482">
      <c r="AH482" s="32"/>
    </row>
    <row r="483">
      <c r="AH483" s="32"/>
    </row>
    <row r="484">
      <c r="AH484" s="32"/>
    </row>
    <row r="485">
      <c r="AH485" s="32"/>
    </row>
    <row r="486">
      <c r="AH486" s="32"/>
    </row>
    <row r="487">
      <c r="AH487" s="32"/>
    </row>
    <row r="488">
      <c r="AH488" s="32"/>
    </row>
    <row r="489">
      <c r="AH489" s="32"/>
    </row>
    <row r="490">
      <c r="AH490" s="32"/>
    </row>
    <row r="491">
      <c r="AH491" s="32"/>
    </row>
    <row r="492">
      <c r="AH492" s="32"/>
    </row>
    <row r="493">
      <c r="AH493" s="32"/>
    </row>
    <row r="494">
      <c r="AH494" s="32"/>
    </row>
    <row r="495">
      <c r="AH495" s="32"/>
    </row>
    <row r="496">
      <c r="AH496" s="32"/>
    </row>
    <row r="497">
      <c r="AH497" s="32"/>
    </row>
    <row r="498">
      <c r="AH498" s="32"/>
    </row>
    <row r="499">
      <c r="AH499" s="32"/>
    </row>
    <row r="500">
      <c r="AH500" s="32"/>
    </row>
    <row r="501">
      <c r="AH501" s="32"/>
    </row>
    <row r="502">
      <c r="AH502" s="32"/>
    </row>
    <row r="503">
      <c r="AH503" s="32"/>
    </row>
    <row r="504">
      <c r="AH504" s="32"/>
    </row>
    <row r="505">
      <c r="AH505" s="32"/>
    </row>
    <row r="506">
      <c r="AH506" s="32"/>
    </row>
    <row r="507">
      <c r="AH507" s="32"/>
    </row>
    <row r="508">
      <c r="AH508" s="32"/>
    </row>
    <row r="509">
      <c r="AH509" s="32"/>
    </row>
    <row r="510">
      <c r="AH510" s="32"/>
    </row>
    <row r="511">
      <c r="AH511" s="32"/>
    </row>
    <row r="512">
      <c r="AH512" s="32"/>
    </row>
    <row r="513">
      <c r="AH513" s="32"/>
    </row>
    <row r="514">
      <c r="AH514" s="32"/>
    </row>
    <row r="515">
      <c r="AH515" s="32"/>
    </row>
    <row r="516">
      <c r="AH516" s="32"/>
    </row>
    <row r="517">
      <c r="AH517" s="32"/>
    </row>
    <row r="518">
      <c r="AH518" s="32"/>
    </row>
    <row r="519">
      <c r="AH519" s="32"/>
    </row>
    <row r="520">
      <c r="AH520" s="32"/>
    </row>
    <row r="521">
      <c r="AH521" s="32"/>
    </row>
    <row r="522">
      <c r="AH522" s="32"/>
    </row>
    <row r="523">
      <c r="AH523" s="32"/>
    </row>
    <row r="524">
      <c r="AH524" s="32"/>
    </row>
    <row r="525">
      <c r="AH525" s="32"/>
    </row>
    <row r="526">
      <c r="AH526" s="32"/>
    </row>
    <row r="527">
      <c r="AH527" s="32"/>
    </row>
    <row r="528">
      <c r="AH528" s="32"/>
    </row>
    <row r="529">
      <c r="AH529" s="32"/>
    </row>
    <row r="530">
      <c r="AH530" s="32"/>
    </row>
    <row r="531">
      <c r="AH531" s="32"/>
    </row>
    <row r="532">
      <c r="AH532" s="32"/>
    </row>
    <row r="533">
      <c r="AH533" s="32"/>
    </row>
    <row r="534">
      <c r="AH534" s="32"/>
    </row>
    <row r="535">
      <c r="AH535" s="32"/>
    </row>
    <row r="536">
      <c r="AH536" s="32"/>
    </row>
    <row r="537">
      <c r="AH537" s="32"/>
    </row>
    <row r="538">
      <c r="AH538" s="32"/>
    </row>
    <row r="539">
      <c r="AH539" s="32"/>
    </row>
    <row r="540">
      <c r="AH540" s="32"/>
    </row>
    <row r="541">
      <c r="AH541" s="32"/>
    </row>
    <row r="542">
      <c r="AH542" s="32"/>
    </row>
    <row r="543">
      <c r="AH543" s="32"/>
    </row>
    <row r="544">
      <c r="AH544" s="32"/>
    </row>
    <row r="545">
      <c r="AH545" s="32"/>
    </row>
    <row r="546">
      <c r="AH546" s="32"/>
    </row>
    <row r="547">
      <c r="AH547" s="32"/>
    </row>
    <row r="548">
      <c r="AH548" s="32"/>
    </row>
    <row r="549">
      <c r="AH549" s="32"/>
    </row>
    <row r="550">
      <c r="AH550" s="32"/>
    </row>
    <row r="551">
      <c r="AH551" s="32"/>
    </row>
    <row r="552">
      <c r="AH552" s="32"/>
    </row>
    <row r="553">
      <c r="AH553" s="32"/>
    </row>
    <row r="554">
      <c r="AH554" s="32"/>
    </row>
    <row r="555">
      <c r="AH555" s="32"/>
    </row>
    <row r="556">
      <c r="AH556" s="32"/>
    </row>
    <row r="557">
      <c r="AH557" s="32"/>
    </row>
    <row r="558">
      <c r="AH558" s="32"/>
    </row>
    <row r="559">
      <c r="AH559" s="32"/>
    </row>
    <row r="560">
      <c r="AH560" s="32"/>
    </row>
    <row r="561">
      <c r="AH561" s="32"/>
    </row>
    <row r="562">
      <c r="AH562" s="32"/>
    </row>
    <row r="563">
      <c r="AH563" s="32"/>
    </row>
    <row r="564">
      <c r="AH564" s="32"/>
    </row>
    <row r="565">
      <c r="AH565" s="32"/>
    </row>
    <row r="566">
      <c r="AH566" s="32"/>
    </row>
    <row r="567">
      <c r="AH567" s="32"/>
    </row>
    <row r="568">
      <c r="AH568" s="32"/>
    </row>
    <row r="569">
      <c r="AH569" s="32"/>
    </row>
    <row r="570">
      <c r="AH570" s="32"/>
    </row>
    <row r="571">
      <c r="AH571" s="32"/>
    </row>
    <row r="572">
      <c r="AH572" s="32"/>
    </row>
    <row r="573">
      <c r="AH573" s="32"/>
    </row>
    <row r="574">
      <c r="AH574" s="32"/>
    </row>
    <row r="575">
      <c r="AH575" s="32"/>
    </row>
    <row r="576">
      <c r="AH576" s="32"/>
    </row>
    <row r="577">
      <c r="AH577" s="32"/>
    </row>
    <row r="578">
      <c r="AH578" s="32"/>
    </row>
    <row r="579">
      <c r="AH579" s="32"/>
    </row>
    <row r="580">
      <c r="AH580" s="32"/>
    </row>
    <row r="581">
      <c r="AH581" s="32"/>
    </row>
    <row r="582">
      <c r="AH582" s="32"/>
    </row>
    <row r="583">
      <c r="AH583" s="32"/>
    </row>
    <row r="584">
      <c r="AH584" s="32"/>
    </row>
    <row r="585">
      <c r="AH585" s="32"/>
    </row>
    <row r="586">
      <c r="AH586" s="32"/>
    </row>
    <row r="587">
      <c r="AH587" s="32"/>
    </row>
    <row r="588">
      <c r="AH588" s="32"/>
    </row>
    <row r="589">
      <c r="AH589" s="32"/>
    </row>
    <row r="590">
      <c r="AH590" s="32"/>
    </row>
    <row r="591">
      <c r="AH591" s="32"/>
    </row>
    <row r="592">
      <c r="AH592" s="32"/>
    </row>
    <row r="593">
      <c r="AH593" s="32"/>
    </row>
    <row r="594">
      <c r="AH594" s="32"/>
    </row>
    <row r="595">
      <c r="AH595" s="32"/>
    </row>
    <row r="596">
      <c r="AH596" s="32"/>
    </row>
    <row r="597">
      <c r="AH597" s="32"/>
    </row>
    <row r="598">
      <c r="AH598" s="32"/>
    </row>
    <row r="599">
      <c r="AH599" s="32"/>
    </row>
    <row r="600">
      <c r="AH600" s="32"/>
    </row>
    <row r="601">
      <c r="AH601" s="32"/>
    </row>
    <row r="602">
      <c r="AH602" s="32"/>
    </row>
    <row r="603">
      <c r="AH603" s="32"/>
    </row>
    <row r="604">
      <c r="AH604" s="32"/>
    </row>
    <row r="605">
      <c r="AH605" s="32"/>
    </row>
    <row r="606">
      <c r="AH606" s="32"/>
    </row>
    <row r="607">
      <c r="AH607" s="32"/>
    </row>
    <row r="608">
      <c r="AH608" s="32"/>
    </row>
    <row r="609">
      <c r="AH609" s="32"/>
    </row>
    <row r="610">
      <c r="AH610" s="32"/>
    </row>
    <row r="611">
      <c r="AH611" s="32"/>
    </row>
    <row r="612">
      <c r="AH612" s="32"/>
    </row>
    <row r="613">
      <c r="AH613" s="32"/>
    </row>
    <row r="614">
      <c r="AH614" s="32"/>
    </row>
    <row r="615">
      <c r="AH615" s="32"/>
    </row>
    <row r="616">
      <c r="AH616" s="32"/>
    </row>
    <row r="617">
      <c r="AH617" s="32"/>
    </row>
    <row r="618">
      <c r="AH618" s="32"/>
    </row>
    <row r="619">
      <c r="AH619" s="32"/>
    </row>
    <row r="620">
      <c r="AH620" s="32"/>
    </row>
    <row r="621">
      <c r="AH621" s="32"/>
    </row>
    <row r="622">
      <c r="AH622" s="32"/>
    </row>
    <row r="623">
      <c r="AH623" s="32"/>
    </row>
    <row r="624">
      <c r="AH624" s="32"/>
    </row>
    <row r="625">
      <c r="AH625" s="32"/>
    </row>
    <row r="626">
      <c r="AH626" s="32"/>
    </row>
    <row r="627">
      <c r="AH627" s="32"/>
    </row>
    <row r="628">
      <c r="AH628" s="32"/>
    </row>
    <row r="629">
      <c r="AH629" s="32"/>
    </row>
    <row r="630">
      <c r="AH630" s="32"/>
    </row>
    <row r="631">
      <c r="AH631" s="32"/>
    </row>
    <row r="632">
      <c r="AH632" s="32"/>
    </row>
    <row r="633">
      <c r="AH633" s="32"/>
    </row>
    <row r="634">
      <c r="AH634" s="32"/>
    </row>
    <row r="635">
      <c r="AH635" s="32"/>
    </row>
    <row r="636">
      <c r="AH636" s="32"/>
    </row>
    <row r="637">
      <c r="AH637" s="32"/>
    </row>
    <row r="638">
      <c r="AH638" s="32"/>
    </row>
    <row r="639">
      <c r="AH639" s="32"/>
    </row>
    <row r="640">
      <c r="AH640" s="32"/>
    </row>
    <row r="641">
      <c r="AH641" s="32"/>
    </row>
    <row r="642">
      <c r="AH642" s="32"/>
    </row>
    <row r="643">
      <c r="AH643" s="32"/>
    </row>
    <row r="644">
      <c r="AH644" s="32"/>
    </row>
    <row r="645">
      <c r="AH645" s="32"/>
    </row>
    <row r="646">
      <c r="AH646" s="32"/>
    </row>
    <row r="647">
      <c r="AH647" s="32"/>
    </row>
    <row r="648">
      <c r="AH648" s="32"/>
    </row>
    <row r="649">
      <c r="AH649" s="32"/>
    </row>
    <row r="650">
      <c r="AH650" s="32"/>
    </row>
    <row r="651">
      <c r="AH651" s="32"/>
    </row>
    <row r="652">
      <c r="AH652" s="32"/>
    </row>
    <row r="653">
      <c r="AH653" s="32"/>
    </row>
    <row r="654">
      <c r="AH654" s="32"/>
    </row>
    <row r="655">
      <c r="AH655" s="32"/>
    </row>
    <row r="656">
      <c r="AH656" s="32"/>
    </row>
    <row r="657">
      <c r="AH657" s="32"/>
    </row>
    <row r="658">
      <c r="AH658" s="32"/>
    </row>
    <row r="659">
      <c r="AH659" s="32"/>
    </row>
    <row r="660">
      <c r="AH660" s="32"/>
    </row>
    <row r="661">
      <c r="AH661" s="32"/>
    </row>
    <row r="662">
      <c r="AH662" s="32"/>
    </row>
    <row r="663">
      <c r="AH663" s="32"/>
    </row>
    <row r="664">
      <c r="AH664" s="32"/>
    </row>
    <row r="665">
      <c r="AH665" s="32"/>
    </row>
    <row r="666">
      <c r="AH666" s="32"/>
    </row>
    <row r="667">
      <c r="AH667" s="32"/>
    </row>
    <row r="668">
      <c r="AH668" s="32"/>
    </row>
    <row r="669">
      <c r="AH669" s="32"/>
    </row>
    <row r="670">
      <c r="AH670" s="32"/>
    </row>
    <row r="671">
      <c r="AH671" s="32"/>
    </row>
    <row r="672">
      <c r="AH672" s="32"/>
    </row>
    <row r="673">
      <c r="AH673" s="32"/>
    </row>
    <row r="674">
      <c r="AH674" s="32"/>
    </row>
    <row r="675">
      <c r="AH675" s="32"/>
    </row>
    <row r="676">
      <c r="AH676" s="32"/>
    </row>
    <row r="677">
      <c r="AH677" s="32"/>
    </row>
    <row r="678">
      <c r="AH678" s="32"/>
    </row>
    <row r="679">
      <c r="AH679" s="32"/>
    </row>
    <row r="680">
      <c r="AH680" s="32"/>
    </row>
    <row r="681">
      <c r="AH681" s="32"/>
    </row>
    <row r="682">
      <c r="AH682" s="32"/>
    </row>
    <row r="683">
      <c r="AH683" s="32"/>
    </row>
    <row r="684">
      <c r="AH684" s="32"/>
    </row>
    <row r="685">
      <c r="AH685" s="32"/>
    </row>
    <row r="686">
      <c r="AH686" s="32"/>
    </row>
    <row r="687">
      <c r="AH687" s="32"/>
    </row>
    <row r="688">
      <c r="AH688" s="32"/>
    </row>
    <row r="689">
      <c r="AH689" s="32"/>
    </row>
    <row r="690">
      <c r="AH690" s="32"/>
    </row>
    <row r="691">
      <c r="AH691" s="32"/>
    </row>
    <row r="692">
      <c r="AH692" s="32"/>
    </row>
    <row r="693">
      <c r="AH693" s="32"/>
    </row>
    <row r="694">
      <c r="AH694" s="32"/>
    </row>
    <row r="695">
      <c r="AH695" s="32"/>
    </row>
    <row r="696">
      <c r="AH696" s="32"/>
    </row>
    <row r="697">
      <c r="AH697" s="32"/>
    </row>
    <row r="698">
      <c r="AH698" s="32"/>
    </row>
    <row r="699">
      <c r="AH699" s="32"/>
    </row>
    <row r="700">
      <c r="AH700" s="32"/>
    </row>
    <row r="701">
      <c r="AH701" s="32"/>
    </row>
    <row r="702">
      <c r="AH702" s="32"/>
    </row>
    <row r="703">
      <c r="AH703" s="32"/>
    </row>
    <row r="704">
      <c r="AH704" s="32"/>
    </row>
    <row r="705">
      <c r="AH705" s="32"/>
    </row>
    <row r="706">
      <c r="AH706" s="32"/>
    </row>
    <row r="707">
      <c r="AH707" s="32"/>
    </row>
    <row r="708">
      <c r="AH708" s="32"/>
    </row>
    <row r="709">
      <c r="AH709" s="32"/>
    </row>
    <row r="710">
      <c r="AH710" s="32"/>
    </row>
    <row r="711">
      <c r="AH711" s="32"/>
    </row>
    <row r="712">
      <c r="AH712" s="32"/>
    </row>
    <row r="713">
      <c r="AH713" s="32"/>
    </row>
    <row r="714">
      <c r="AH714" s="32"/>
    </row>
    <row r="715">
      <c r="AH715" s="32"/>
    </row>
    <row r="716">
      <c r="AH716" s="32"/>
    </row>
    <row r="717">
      <c r="AH717" s="32"/>
    </row>
    <row r="718">
      <c r="AH718" s="32"/>
    </row>
    <row r="719">
      <c r="AH719" s="32"/>
    </row>
    <row r="720">
      <c r="AH720" s="32"/>
    </row>
    <row r="721">
      <c r="AH721" s="32"/>
    </row>
    <row r="722">
      <c r="AH722" s="32"/>
    </row>
    <row r="723">
      <c r="AH723" s="32"/>
    </row>
    <row r="724">
      <c r="AH724" s="32"/>
    </row>
    <row r="725">
      <c r="AH725" s="32"/>
    </row>
    <row r="726">
      <c r="AH726" s="32"/>
    </row>
    <row r="727">
      <c r="AH727" s="32"/>
    </row>
    <row r="728">
      <c r="AH728" s="32"/>
    </row>
    <row r="729">
      <c r="AH729" s="32"/>
    </row>
    <row r="730">
      <c r="AH730" s="32"/>
    </row>
    <row r="731">
      <c r="AH731" s="32"/>
    </row>
    <row r="732">
      <c r="AH732" s="32"/>
    </row>
    <row r="733">
      <c r="AH733" s="32"/>
    </row>
    <row r="734">
      <c r="AH734" s="32"/>
    </row>
    <row r="735">
      <c r="AH735" s="32"/>
    </row>
    <row r="736">
      <c r="AH736" s="32"/>
    </row>
    <row r="737">
      <c r="AH737" s="32"/>
    </row>
    <row r="738">
      <c r="AH738" s="32"/>
    </row>
    <row r="739">
      <c r="AH739" s="32"/>
    </row>
    <row r="740">
      <c r="AH740" s="32"/>
    </row>
    <row r="741">
      <c r="AH741" s="32"/>
    </row>
    <row r="742">
      <c r="AH742" s="32"/>
    </row>
    <row r="743">
      <c r="AH743" s="32"/>
    </row>
    <row r="744">
      <c r="AH744" s="32"/>
    </row>
    <row r="745">
      <c r="AH745" s="32"/>
    </row>
    <row r="746">
      <c r="AH746" s="32"/>
    </row>
    <row r="747">
      <c r="AH747" s="32"/>
    </row>
    <row r="748">
      <c r="AH748" s="32"/>
    </row>
    <row r="749">
      <c r="AH749" s="32"/>
    </row>
    <row r="750">
      <c r="AH750" s="32"/>
    </row>
    <row r="751">
      <c r="AH751" s="32"/>
    </row>
    <row r="752">
      <c r="AH752" s="32"/>
    </row>
    <row r="753">
      <c r="AH753" s="32"/>
    </row>
    <row r="754">
      <c r="AH754" s="32"/>
    </row>
    <row r="755">
      <c r="AH755" s="32"/>
    </row>
    <row r="756">
      <c r="AH756" s="32"/>
    </row>
    <row r="757">
      <c r="AH757" s="32"/>
    </row>
    <row r="758">
      <c r="AH758" s="32"/>
    </row>
    <row r="759">
      <c r="AH759" s="32"/>
    </row>
    <row r="760">
      <c r="AH760" s="32"/>
    </row>
    <row r="761">
      <c r="AH761" s="32"/>
    </row>
    <row r="762">
      <c r="AH762" s="32"/>
    </row>
    <row r="763">
      <c r="AH763" s="32"/>
    </row>
    <row r="764">
      <c r="AH764" s="32"/>
    </row>
    <row r="765">
      <c r="AH765" s="32"/>
    </row>
    <row r="766">
      <c r="AH766" s="32"/>
    </row>
    <row r="767">
      <c r="AH767" s="32"/>
    </row>
    <row r="768">
      <c r="AH768" s="32"/>
    </row>
    <row r="769">
      <c r="AH769" s="32"/>
    </row>
    <row r="770">
      <c r="AH770" s="32"/>
    </row>
    <row r="771">
      <c r="AH771" s="32"/>
    </row>
    <row r="772">
      <c r="AH772" s="32"/>
    </row>
    <row r="773">
      <c r="AH773" s="32"/>
    </row>
    <row r="774">
      <c r="AH774" s="32"/>
    </row>
    <row r="775">
      <c r="AH775" s="32"/>
    </row>
    <row r="776">
      <c r="AH776" s="32"/>
    </row>
    <row r="777">
      <c r="AH777" s="32"/>
    </row>
    <row r="778">
      <c r="AH778" s="32"/>
    </row>
    <row r="779">
      <c r="AH779" s="32"/>
    </row>
    <row r="780">
      <c r="AH780" s="32"/>
    </row>
    <row r="781">
      <c r="AH781" s="32"/>
    </row>
    <row r="782">
      <c r="AH782" s="32"/>
    </row>
    <row r="783">
      <c r="AH783" s="32"/>
    </row>
    <row r="784">
      <c r="AH784" s="32"/>
    </row>
    <row r="785">
      <c r="AH785" s="32"/>
    </row>
    <row r="786">
      <c r="AH786" s="32"/>
    </row>
    <row r="787">
      <c r="AH787" s="32"/>
    </row>
    <row r="788">
      <c r="AH788" s="32"/>
    </row>
    <row r="789">
      <c r="AH789" s="32"/>
    </row>
    <row r="790">
      <c r="AH790" s="32"/>
    </row>
    <row r="791">
      <c r="AH791" s="32"/>
    </row>
    <row r="792">
      <c r="AH792" s="32"/>
    </row>
    <row r="793">
      <c r="AH793" s="32"/>
    </row>
    <row r="794">
      <c r="AH794" s="32"/>
    </row>
    <row r="795">
      <c r="AH795" s="32"/>
    </row>
    <row r="796">
      <c r="AH796" s="32"/>
    </row>
    <row r="797">
      <c r="AH797" s="32"/>
    </row>
    <row r="798">
      <c r="AH798" s="32"/>
    </row>
    <row r="799">
      <c r="AH799" s="32"/>
    </row>
    <row r="800">
      <c r="AH800" s="32"/>
    </row>
    <row r="801">
      <c r="AH801" s="32"/>
    </row>
    <row r="802">
      <c r="AH802" s="32"/>
    </row>
    <row r="803">
      <c r="AH803" s="32"/>
    </row>
    <row r="804">
      <c r="AH804" s="32"/>
    </row>
    <row r="805">
      <c r="AH805" s="32"/>
    </row>
    <row r="806">
      <c r="AH806" s="32"/>
    </row>
    <row r="807">
      <c r="AH807" s="32"/>
    </row>
    <row r="808">
      <c r="AH808" s="32"/>
    </row>
    <row r="809">
      <c r="AH809" s="32"/>
    </row>
    <row r="810">
      <c r="AH810" s="32"/>
    </row>
    <row r="811">
      <c r="AH811" s="32"/>
    </row>
    <row r="812">
      <c r="AH812" s="32"/>
    </row>
    <row r="813">
      <c r="AH813" s="32"/>
    </row>
    <row r="814">
      <c r="AH814" s="32"/>
    </row>
    <row r="815">
      <c r="AH815" s="32"/>
    </row>
    <row r="816">
      <c r="AH816" s="32"/>
    </row>
    <row r="817">
      <c r="AH817" s="32"/>
    </row>
    <row r="818">
      <c r="AH818" s="32"/>
    </row>
    <row r="819">
      <c r="AH819" s="32"/>
    </row>
    <row r="820">
      <c r="AH820" s="32"/>
    </row>
    <row r="821">
      <c r="AH821" s="32"/>
    </row>
    <row r="822">
      <c r="AH822" s="32"/>
    </row>
    <row r="823">
      <c r="AH823" s="32"/>
    </row>
    <row r="824">
      <c r="AH824" s="32"/>
    </row>
    <row r="825">
      <c r="AH825" s="32"/>
    </row>
    <row r="826">
      <c r="AH826" s="32"/>
    </row>
    <row r="827">
      <c r="AH827" s="32"/>
    </row>
    <row r="828">
      <c r="AH828" s="32"/>
    </row>
    <row r="829">
      <c r="AH829" s="32"/>
    </row>
    <row r="830">
      <c r="AH830" s="32"/>
    </row>
    <row r="831">
      <c r="AH831" s="32"/>
    </row>
    <row r="832">
      <c r="AH832" s="32"/>
    </row>
    <row r="833">
      <c r="AH833" s="32"/>
    </row>
    <row r="834">
      <c r="AH834" s="32"/>
    </row>
    <row r="835">
      <c r="AH835" s="32"/>
    </row>
    <row r="836">
      <c r="AH836" s="32"/>
    </row>
    <row r="837">
      <c r="AH837" s="32"/>
    </row>
    <row r="838">
      <c r="AH838" s="32"/>
    </row>
    <row r="839">
      <c r="AH839" s="32"/>
    </row>
    <row r="840">
      <c r="AH840" s="32"/>
    </row>
    <row r="841">
      <c r="AH841" s="32"/>
    </row>
    <row r="842">
      <c r="AH842" s="32"/>
    </row>
    <row r="843">
      <c r="AH843" s="32"/>
    </row>
    <row r="844">
      <c r="AH844" s="32"/>
    </row>
    <row r="845">
      <c r="AH845" s="32"/>
    </row>
    <row r="846">
      <c r="AH846" s="32"/>
    </row>
    <row r="847">
      <c r="AH847" s="32"/>
    </row>
    <row r="848">
      <c r="AH848" s="32"/>
    </row>
    <row r="849">
      <c r="AH849" s="32"/>
    </row>
    <row r="850">
      <c r="AH850" s="32"/>
    </row>
    <row r="851">
      <c r="AH851" s="32"/>
    </row>
    <row r="852">
      <c r="AH852" s="32"/>
    </row>
    <row r="853">
      <c r="AH853" s="32"/>
    </row>
    <row r="854">
      <c r="AH854" s="32"/>
    </row>
    <row r="855">
      <c r="AH855" s="32"/>
    </row>
    <row r="856">
      <c r="AH856" s="32"/>
    </row>
    <row r="857">
      <c r="AH857" s="32"/>
    </row>
    <row r="858">
      <c r="AH858" s="32"/>
    </row>
    <row r="859">
      <c r="AH859" s="32"/>
    </row>
    <row r="860">
      <c r="AH860" s="32"/>
    </row>
    <row r="861">
      <c r="AH861" s="32"/>
    </row>
    <row r="862">
      <c r="AH862" s="32"/>
    </row>
    <row r="863">
      <c r="AH863" s="32"/>
    </row>
    <row r="864">
      <c r="AH864" s="32"/>
    </row>
    <row r="865">
      <c r="AH865" s="32"/>
    </row>
    <row r="866">
      <c r="AH866" s="32"/>
    </row>
    <row r="867">
      <c r="AH867" s="32"/>
    </row>
    <row r="868">
      <c r="AH868" s="32"/>
    </row>
    <row r="869">
      <c r="AH869" s="32"/>
    </row>
    <row r="870">
      <c r="AH870" s="32"/>
    </row>
    <row r="871">
      <c r="AH871" s="32"/>
    </row>
    <row r="872">
      <c r="AH872" s="32"/>
    </row>
    <row r="873">
      <c r="AH873" s="32"/>
    </row>
    <row r="874">
      <c r="AH874" s="32"/>
    </row>
    <row r="875">
      <c r="AH875" s="32"/>
    </row>
    <row r="876">
      <c r="AH876" s="32"/>
    </row>
    <row r="877">
      <c r="AH877" s="32"/>
    </row>
    <row r="878">
      <c r="AH878" s="32"/>
    </row>
    <row r="879">
      <c r="AH879" s="32"/>
    </row>
    <row r="880">
      <c r="AH880" s="32"/>
    </row>
    <row r="881">
      <c r="AH881" s="32"/>
    </row>
    <row r="882">
      <c r="AH882" s="32"/>
    </row>
    <row r="883">
      <c r="AH883" s="32"/>
    </row>
    <row r="884">
      <c r="AH884" s="32"/>
    </row>
    <row r="885">
      <c r="AH885" s="32"/>
    </row>
    <row r="886">
      <c r="AH886" s="32"/>
    </row>
    <row r="887">
      <c r="AH887" s="32"/>
    </row>
    <row r="888">
      <c r="AH888" s="32"/>
    </row>
    <row r="889">
      <c r="AH889" s="32"/>
    </row>
    <row r="890">
      <c r="AH890" s="32"/>
    </row>
    <row r="891">
      <c r="AH891" s="32"/>
    </row>
    <row r="892">
      <c r="AH892" s="32"/>
    </row>
    <row r="893">
      <c r="AH893" s="32"/>
    </row>
    <row r="894">
      <c r="AH894" s="32"/>
    </row>
    <row r="895">
      <c r="AH895" s="32"/>
    </row>
    <row r="896">
      <c r="AH896" s="32"/>
    </row>
    <row r="897">
      <c r="AH897" s="32"/>
    </row>
    <row r="898">
      <c r="AH898" s="32"/>
    </row>
    <row r="899">
      <c r="AH899" s="32"/>
    </row>
    <row r="900">
      <c r="AH900" s="32"/>
    </row>
    <row r="901">
      <c r="AH901" s="32"/>
    </row>
    <row r="902">
      <c r="AH902" s="32"/>
    </row>
    <row r="903">
      <c r="AH903" s="32"/>
    </row>
    <row r="904">
      <c r="AH904" s="32"/>
    </row>
    <row r="905">
      <c r="AH905" s="32"/>
    </row>
    <row r="906">
      <c r="AH906" s="32"/>
    </row>
    <row r="907">
      <c r="AH907" s="32"/>
    </row>
    <row r="908">
      <c r="AH908" s="32"/>
    </row>
    <row r="909">
      <c r="AH909" s="32"/>
    </row>
    <row r="910">
      <c r="AH910" s="32"/>
    </row>
    <row r="911">
      <c r="AH911" s="32"/>
    </row>
    <row r="912">
      <c r="AH912" s="32"/>
    </row>
    <row r="913">
      <c r="AH913" s="32"/>
    </row>
    <row r="914">
      <c r="AH914" s="32"/>
    </row>
    <row r="915">
      <c r="AH915" s="32"/>
    </row>
    <row r="916">
      <c r="AH916" s="32"/>
    </row>
    <row r="917">
      <c r="AH917" s="32"/>
    </row>
    <row r="918">
      <c r="AH918" s="32"/>
    </row>
    <row r="919">
      <c r="AH919" s="32"/>
    </row>
    <row r="920">
      <c r="AH920" s="32"/>
    </row>
    <row r="921">
      <c r="AH921" s="32"/>
    </row>
    <row r="922">
      <c r="AH922" s="32"/>
    </row>
    <row r="923">
      <c r="AH923" s="32"/>
    </row>
    <row r="924">
      <c r="AH924" s="32"/>
    </row>
    <row r="925">
      <c r="AH925" s="32"/>
    </row>
    <row r="926">
      <c r="AH926" s="32"/>
    </row>
    <row r="927">
      <c r="AH927" s="32"/>
    </row>
    <row r="928">
      <c r="AH928" s="32"/>
    </row>
    <row r="929">
      <c r="AH929" s="32"/>
    </row>
    <row r="930">
      <c r="AH930" s="32"/>
    </row>
    <row r="931">
      <c r="AH931" s="32"/>
    </row>
    <row r="932">
      <c r="AH932" s="32"/>
    </row>
    <row r="933">
      <c r="AH933" s="32"/>
    </row>
    <row r="934">
      <c r="AH934" s="32"/>
    </row>
    <row r="935">
      <c r="AH935" s="32"/>
    </row>
    <row r="936">
      <c r="AH936" s="32"/>
    </row>
    <row r="937">
      <c r="AH937" s="32"/>
    </row>
    <row r="938">
      <c r="AH938" s="32"/>
    </row>
    <row r="939">
      <c r="AH939" s="32"/>
    </row>
    <row r="940">
      <c r="AH940" s="32"/>
    </row>
    <row r="941">
      <c r="AH941" s="32"/>
    </row>
    <row r="942">
      <c r="AH942" s="32"/>
    </row>
    <row r="943">
      <c r="AH943" s="32"/>
    </row>
    <row r="944">
      <c r="AH944" s="32"/>
    </row>
    <row r="945">
      <c r="AH945" s="32"/>
    </row>
    <row r="946">
      <c r="AH946" s="32"/>
    </row>
    <row r="947">
      <c r="AH947" s="32"/>
    </row>
    <row r="948">
      <c r="AH948" s="32"/>
    </row>
    <row r="949">
      <c r="AH949" s="32"/>
    </row>
    <row r="950">
      <c r="AH950" s="32"/>
    </row>
    <row r="951">
      <c r="AH951" s="32"/>
    </row>
    <row r="952">
      <c r="AH952" s="32"/>
    </row>
    <row r="953">
      <c r="AH953" s="32"/>
    </row>
    <row r="954">
      <c r="AH954" s="32"/>
    </row>
    <row r="955">
      <c r="AH955" s="32"/>
    </row>
    <row r="956">
      <c r="AH956" s="32"/>
    </row>
    <row r="957">
      <c r="AH957" s="32"/>
    </row>
    <row r="958">
      <c r="AH958" s="32"/>
    </row>
    <row r="959">
      <c r="AH959" s="32"/>
    </row>
    <row r="960">
      <c r="AH960" s="32"/>
    </row>
    <row r="961">
      <c r="AH961" s="32"/>
    </row>
    <row r="962">
      <c r="AH962" s="32"/>
    </row>
    <row r="963">
      <c r="AH963" s="32"/>
    </row>
    <row r="964">
      <c r="AH964" s="32"/>
    </row>
    <row r="965">
      <c r="AH965" s="32"/>
    </row>
    <row r="966">
      <c r="AH966" s="32"/>
    </row>
    <row r="967">
      <c r="AH967" s="32"/>
    </row>
    <row r="968">
      <c r="AH968" s="32"/>
    </row>
    <row r="969">
      <c r="AH969" s="32"/>
    </row>
    <row r="970">
      <c r="AH970" s="32"/>
    </row>
    <row r="971">
      <c r="AH971" s="32"/>
    </row>
    <row r="972">
      <c r="AH972" s="32"/>
    </row>
    <row r="973">
      <c r="AH973" s="32"/>
    </row>
    <row r="974">
      <c r="AH974" s="32"/>
    </row>
    <row r="975">
      <c r="AH975" s="32"/>
    </row>
    <row r="976">
      <c r="AH976" s="32"/>
    </row>
    <row r="977">
      <c r="AH977" s="32"/>
    </row>
    <row r="978">
      <c r="AH978" s="32"/>
    </row>
    <row r="979">
      <c r="AH979" s="32"/>
    </row>
    <row r="980">
      <c r="AH980" s="32"/>
    </row>
    <row r="981">
      <c r="AH981" s="32"/>
    </row>
    <row r="982">
      <c r="AH982" s="32"/>
    </row>
    <row r="983">
      <c r="AH983" s="32"/>
    </row>
    <row r="984">
      <c r="AH984" s="32"/>
    </row>
    <row r="985">
      <c r="AH985" s="32"/>
    </row>
    <row r="986">
      <c r="AH986" s="32"/>
    </row>
    <row r="987">
      <c r="AH987" s="32"/>
    </row>
    <row r="988">
      <c r="AH988" s="32"/>
    </row>
    <row r="989">
      <c r="AH989" s="32"/>
    </row>
    <row r="990">
      <c r="AH990" s="32"/>
    </row>
    <row r="991">
      <c r="AH991" s="32"/>
    </row>
    <row r="992">
      <c r="AH992" s="32"/>
    </row>
    <row r="993">
      <c r="AH993" s="32"/>
    </row>
    <row r="994">
      <c r="AH994" s="32"/>
    </row>
    <row r="995">
      <c r="AH995" s="32"/>
    </row>
    <row r="996">
      <c r="AH996" s="32"/>
    </row>
    <row r="997">
      <c r="AH997" s="32"/>
    </row>
    <row r="998">
      <c r="AH998" s="32"/>
    </row>
    <row r="999">
      <c r="AH999" s="32"/>
    </row>
    <row r="1000">
      <c r="AH1000" s="32"/>
    </row>
    <row r="1001">
      <c r="AH1001" s="32"/>
    </row>
    <row r="1002">
      <c r="AH1002" s="32"/>
    </row>
    <row r="1003">
      <c r="AH1003" s="32"/>
    </row>
    <row r="1004">
      <c r="AH1004" s="32"/>
    </row>
    <row r="1005">
      <c r="AH1005" s="32"/>
    </row>
    <row r="1006">
      <c r="AH1006" s="32"/>
    </row>
    <row r="1007">
      <c r="AH1007" s="32"/>
    </row>
    <row r="1008">
      <c r="AH1008" s="32"/>
    </row>
    <row r="1009">
      <c r="AH1009" s="32"/>
    </row>
    <row r="1010">
      <c r="AH1010" s="32"/>
    </row>
    <row r="1011">
      <c r="AH1011" s="32"/>
    </row>
    <row r="1012">
      <c r="AH1012" s="32"/>
    </row>
    <row r="1013">
      <c r="AH1013" s="32"/>
    </row>
    <row r="1014">
      <c r="AH1014" s="32"/>
    </row>
    <row r="1015">
      <c r="AH1015" s="32"/>
    </row>
    <row r="1016">
      <c r="AH1016" s="32"/>
    </row>
    <row r="1017">
      <c r="AH1017" s="32"/>
    </row>
    <row r="1018">
      <c r="AH1018" s="32"/>
    </row>
    <row r="1019">
      <c r="AH1019" s="32"/>
    </row>
    <row r="1020">
      <c r="AH1020" s="32"/>
    </row>
    <row r="1021">
      <c r="AH1021" s="32"/>
    </row>
    <row r="1022">
      <c r="AH1022" s="32"/>
    </row>
  </sheetData>
  <mergeCells count="47">
    <mergeCell ref="C48:C58"/>
    <mergeCell ref="B59:D59"/>
    <mergeCell ref="C37:C47"/>
    <mergeCell ref="C60:C66"/>
    <mergeCell ref="C67:C73"/>
    <mergeCell ref="C74:C80"/>
    <mergeCell ref="C81:C87"/>
    <mergeCell ref="C88:C94"/>
    <mergeCell ref="A1:D1"/>
    <mergeCell ref="A4:A94"/>
    <mergeCell ref="B4:B58"/>
    <mergeCell ref="C4:C14"/>
    <mergeCell ref="C15:C25"/>
    <mergeCell ref="C26:C36"/>
    <mergeCell ref="B60:B94"/>
    <mergeCell ref="R1:V1"/>
    <mergeCell ref="X1:AB1"/>
    <mergeCell ref="AD1:AH1"/>
    <mergeCell ref="AJ1:AN1"/>
    <mergeCell ref="AP1:AT1"/>
    <mergeCell ref="AV1:AZ1"/>
    <mergeCell ref="A2:A3"/>
    <mergeCell ref="B2:B3"/>
    <mergeCell ref="C2:C3"/>
    <mergeCell ref="D2:D3"/>
    <mergeCell ref="L1:P1"/>
    <mergeCell ref="L2:P2"/>
    <mergeCell ref="X2:AB2"/>
    <mergeCell ref="X4:AB59"/>
    <mergeCell ref="AP2:AT2"/>
    <mergeCell ref="AV2:AZ2"/>
    <mergeCell ref="AC1:AC1022"/>
    <mergeCell ref="AI1:AI1022"/>
    <mergeCell ref="AO1:AO1022"/>
    <mergeCell ref="AU1:AU1022"/>
    <mergeCell ref="BA1:BA1022"/>
    <mergeCell ref="AD2:AH2"/>
    <mergeCell ref="AJ2:AN2"/>
    <mergeCell ref="AD4:AH59"/>
    <mergeCell ref="E1:E1022"/>
    <mergeCell ref="F1:J1"/>
    <mergeCell ref="K1:K1022"/>
    <mergeCell ref="Q1:Q1022"/>
    <mergeCell ref="W1:W1022"/>
    <mergeCell ref="F2:J2"/>
    <mergeCell ref="R2:V2"/>
    <mergeCell ref="R4:V59"/>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4.0" topLeftCell="E1" activePane="topRight" state="frozen"/>
      <selection activeCell="F2" sqref="F2" pane="topRight"/>
    </sheetView>
  </sheetViews>
  <sheetFormatPr customHeight="1" defaultColWidth="12.63" defaultRowHeight="15.75"/>
  <cols>
    <col customWidth="1" min="1" max="1" width="11.75"/>
    <col customWidth="1" min="2" max="2" width="14.63"/>
    <col customWidth="1" min="3" max="3" width="9.0"/>
    <col customWidth="1" min="4" max="4" width="14.63"/>
    <col customWidth="1" min="5" max="5" width="2.13"/>
    <col customWidth="1" min="11" max="11" width="2.13"/>
    <col customWidth="1" min="17" max="17" width="2.13"/>
    <col customWidth="1" min="23" max="23" width="2.13"/>
    <col customWidth="1" min="29" max="29" width="2.13"/>
    <col customWidth="1" min="35" max="35" width="2.13"/>
    <col customWidth="1" min="41" max="41" width="2.13"/>
    <col hidden="1" min="42" max="46" width="12.63"/>
    <col customWidth="1" hidden="1" min="47" max="47" width="2.13"/>
    <col customWidth="1" min="53" max="53" width="2.13"/>
  </cols>
  <sheetData>
    <row r="1">
      <c r="A1" s="34" t="s">
        <v>25</v>
      </c>
      <c r="E1" s="1"/>
      <c r="F1" s="2" t="s">
        <v>11</v>
      </c>
      <c r="K1" s="1"/>
      <c r="L1" s="35" t="s">
        <v>12</v>
      </c>
      <c r="Q1" s="1"/>
      <c r="R1" s="35" t="s">
        <v>13</v>
      </c>
      <c r="W1" s="1"/>
      <c r="X1" s="35" t="s">
        <v>14</v>
      </c>
      <c r="AC1" s="1"/>
      <c r="AD1" s="35" t="s">
        <v>15</v>
      </c>
      <c r="AI1" s="1"/>
      <c r="AJ1" s="2" t="s">
        <v>26</v>
      </c>
      <c r="AO1" s="1"/>
      <c r="AP1" s="2" t="s">
        <v>27</v>
      </c>
      <c r="AU1" s="1"/>
      <c r="AV1" s="2" t="s">
        <v>27</v>
      </c>
      <c r="BA1" s="1"/>
      <c r="BB1" s="2"/>
      <c r="BC1" s="2"/>
      <c r="BD1" s="2"/>
      <c r="BE1" s="2"/>
      <c r="BF1" s="2"/>
      <c r="BG1" s="2"/>
      <c r="BH1" s="2"/>
      <c r="BI1" s="2"/>
      <c r="BJ1" s="2"/>
      <c r="BK1" s="2"/>
    </row>
    <row r="2">
      <c r="A2" s="12" t="s">
        <v>16</v>
      </c>
      <c r="B2" s="13" t="s">
        <v>2</v>
      </c>
      <c r="C2" s="13" t="s">
        <v>17</v>
      </c>
      <c r="D2" s="13" t="s">
        <v>18</v>
      </c>
      <c r="F2" s="36" t="s">
        <v>28</v>
      </c>
      <c r="G2" s="15"/>
      <c r="H2" s="15"/>
      <c r="I2" s="15"/>
      <c r="J2" s="15"/>
      <c r="L2" s="36" t="s">
        <v>28</v>
      </c>
      <c r="M2" s="15"/>
      <c r="N2" s="15"/>
      <c r="O2" s="15"/>
      <c r="P2" s="15"/>
      <c r="R2" s="36" t="s">
        <v>28</v>
      </c>
      <c r="S2" s="15"/>
      <c r="T2" s="15"/>
      <c r="U2" s="15"/>
      <c r="V2" s="15"/>
      <c r="X2" s="36" t="s">
        <v>28</v>
      </c>
      <c r="Y2" s="15"/>
      <c r="Z2" s="15"/>
      <c r="AA2" s="15"/>
      <c r="AB2" s="15"/>
      <c r="AD2" s="36" t="s">
        <v>28</v>
      </c>
      <c r="AE2" s="15"/>
      <c r="AF2" s="15"/>
      <c r="AG2" s="15"/>
      <c r="AH2" s="15"/>
      <c r="AJ2" s="36" t="s">
        <v>28</v>
      </c>
      <c r="AK2" s="15"/>
      <c r="AL2" s="15"/>
      <c r="AM2" s="15"/>
      <c r="AN2" s="15"/>
      <c r="AP2" s="36" t="s">
        <v>28</v>
      </c>
      <c r="AQ2" s="15"/>
      <c r="AR2" s="15"/>
      <c r="AS2" s="15"/>
      <c r="AT2" s="15"/>
      <c r="AV2" s="36" t="s">
        <v>28</v>
      </c>
      <c r="AW2" s="15"/>
      <c r="AX2" s="15"/>
      <c r="AY2" s="15"/>
      <c r="AZ2" s="15"/>
      <c r="BB2" s="37"/>
      <c r="BC2" s="37"/>
      <c r="BD2" s="37"/>
      <c r="BE2" s="37"/>
      <c r="BF2" s="37"/>
      <c r="BG2" s="37"/>
      <c r="BH2" s="37"/>
      <c r="BI2" s="37"/>
      <c r="BJ2" s="37"/>
      <c r="BK2" s="37"/>
    </row>
    <row r="3">
      <c r="A3" s="17"/>
      <c r="B3" s="17"/>
      <c r="C3" s="17"/>
      <c r="D3" s="17"/>
      <c r="F3" s="18" t="s">
        <v>4</v>
      </c>
      <c r="G3" s="18" t="s">
        <v>5</v>
      </c>
      <c r="H3" s="18" t="s">
        <v>6</v>
      </c>
      <c r="I3" s="4" t="s">
        <v>7</v>
      </c>
      <c r="J3" s="38" t="s">
        <v>8</v>
      </c>
      <c r="L3" s="18" t="s">
        <v>4</v>
      </c>
      <c r="M3" s="18" t="s">
        <v>5</v>
      </c>
      <c r="N3" s="18" t="s">
        <v>6</v>
      </c>
      <c r="O3" s="4" t="s">
        <v>7</v>
      </c>
      <c r="P3" s="38" t="s">
        <v>8</v>
      </c>
      <c r="R3" s="18" t="s">
        <v>4</v>
      </c>
      <c r="S3" s="18" t="s">
        <v>5</v>
      </c>
      <c r="T3" s="18" t="s">
        <v>6</v>
      </c>
      <c r="U3" s="4" t="s">
        <v>7</v>
      </c>
      <c r="V3" s="38" t="s">
        <v>8</v>
      </c>
      <c r="X3" s="18" t="s">
        <v>4</v>
      </c>
      <c r="Y3" s="18" t="s">
        <v>5</v>
      </c>
      <c r="Z3" s="18" t="s">
        <v>6</v>
      </c>
      <c r="AA3" s="4" t="s">
        <v>7</v>
      </c>
      <c r="AB3" s="38" t="s">
        <v>8</v>
      </c>
      <c r="AD3" s="18" t="s">
        <v>4</v>
      </c>
      <c r="AE3" s="18" t="s">
        <v>5</v>
      </c>
      <c r="AF3" s="18" t="s">
        <v>6</v>
      </c>
      <c r="AG3" s="4" t="s">
        <v>7</v>
      </c>
      <c r="AH3" s="38" t="s">
        <v>8</v>
      </c>
      <c r="AJ3" s="18" t="s">
        <v>4</v>
      </c>
      <c r="AK3" s="18" t="s">
        <v>5</v>
      </c>
      <c r="AL3" s="18" t="s">
        <v>6</v>
      </c>
      <c r="AM3" s="4" t="s">
        <v>7</v>
      </c>
      <c r="AN3" s="38" t="s">
        <v>8</v>
      </c>
      <c r="AP3" s="18" t="s">
        <v>4</v>
      </c>
      <c r="AQ3" s="18" t="s">
        <v>5</v>
      </c>
      <c r="AR3" s="18" t="s">
        <v>6</v>
      </c>
      <c r="AS3" s="4" t="s">
        <v>7</v>
      </c>
      <c r="AT3" s="38" t="s">
        <v>8</v>
      </c>
      <c r="AV3" s="18" t="s">
        <v>4</v>
      </c>
      <c r="AW3" s="18" t="s">
        <v>5</v>
      </c>
      <c r="AX3" s="18" t="s">
        <v>6</v>
      </c>
      <c r="AY3" s="4" t="s">
        <v>7</v>
      </c>
      <c r="AZ3" s="38" t="s">
        <v>8</v>
      </c>
      <c r="BB3" s="2"/>
      <c r="BC3" s="2"/>
      <c r="BD3" s="2"/>
      <c r="BE3" s="2"/>
      <c r="BF3" s="2"/>
      <c r="BG3" s="2"/>
      <c r="BH3" s="2"/>
      <c r="BI3" s="2"/>
      <c r="BJ3" s="2"/>
      <c r="BK3" s="2"/>
    </row>
    <row r="4">
      <c r="A4" s="19" t="s">
        <v>24</v>
      </c>
      <c r="B4" s="5">
        <v>3.0</v>
      </c>
      <c r="C4" s="5">
        <v>1.0</v>
      </c>
      <c r="D4" s="20">
        <v>5.0</v>
      </c>
      <c r="F4" s="21">
        <v>2483.006</v>
      </c>
      <c r="G4" s="21">
        <v>2483.006</v>
      </c>
      <c r="H4" s="21">
        <v>0.0</v>
      </c>
      <c r="I4" s="21">
        <v>0.013477563858032</v>
      </c>
      <c r="J4" s="32">
        <f>F4/'summary | O-IRP (high cost inst'!$G3</f>
        <v>1.279270915</v>
      </c>
      <c r="L4" s="21">
        <v>2154.896</v>
      </c>
      <c r="M4" s="21">
        <v>2154.896</v>
      </c>
      <c r="N4" s="21">
        <v>0.0</v>
      </c>
      <c r="O4" s="21">
        <v>0.015315008163452</v>
      </c>
      <c r="P4" s="32">
        <f>L4/'summary | O-IRP (high cost inst'!$G3</f>
        <v>1.110225178</v>
      </c>
      <c r="R4" s="40"/>
      <c r="X4" s="40"/>
      <c r="AD4" s="40"/>
      <c r="AJ4" s="21">
        <f>INDIRECT("'all | ALG^({\gamma}) (high cost instances)'!AE"&amp;ROW('all | ALG^({gamma}) (high cost '!$AE$9)+(ROW()-4) * 6)</f>
        <v>2177.748</v>
      </c>
      <c r="AK4" s="21">
        <f>INDIRECT("'all | ALG^({\gamma}) (high cost instances)'!AF"&amp;ROW('all | ALG^({gamma}) (high cost '!$AF$9)+(ROW()-4) * 6)</f>
        <v>2177.748</v>
      </c>
      <c r="AL4" s="21">
        <f>INDIRECT("'all | ALG^({\gamma}) (high cost instances)'!AG"&amp;ROW('all | ALG^({gamma}) (high cost '!$AG$9)+(ROW()-4) * 6)</f>
        <v>0</v>
      </c>
      <c r="AM4" s="21">
        <f>INDIRECT("'all | ALG^({\gamma}) (high cost instances)'!AH"&amp;ROW('all | ALG^({gamma}) (high cost '!$AH$9)+(ROW()-4) * 6)</f>
        <v>2.919481325</v>
      </c>
      <c r="AN4" s="32">
        <f>AJ4/'summary | O-IRP (high cost inst'!$G3</f>
        <v>1.12199877</v>
      </c>
      <c r="AP4" s="21">
        <v>2161.1635</v>
      </c>
      <c r="AQ4" s="21">
        <v>2161.1635</v>
      </c>
      <c r="AR4" s="21">
        <v>0.0</v>
      </c>
      <c r="AS4" s="21">
        <v>0.027901935577393</v>
      </c>
      <c r="AT4" s="32">
        <f>AP4/'summary | O-IRP (high cost inst'!$G3</f>
        <v>1.11345426</v>
      </c>
      <c r="AV4" s="21">
        <v>2408.964</v>
      </c>
      <c r="AW4" s="21">
        <v>2408.964</v>
      </c>
      <c r="AX4" s="21">
        <v>0.0</v>
      </c>
      <c r="AY4" s="21">
        <v>0.145942783355713</v>
      </c>
      <c r="AZ4" s="32">
        <f>AV4/'summary | O-IRP (high cost inst'!$G3</f>
        <v>1.241123695</v>
      </c>
      <c r="BB4" s="32"/>
      <c r="BC4" s="32"/>
      <c r="BD4" s="21">
        <v>0.0</v>
      </c>
      <c r="BE4" s="21">
        <v>0.0</v>
      </c>
      <c r="BF4" s="32"/>
      <c r="BG4" s="32"/>
      <c r="BH4" s="32"/>
      <c r="BI4" s="21">
        <v>0.0</v>
      </c>
      <c r="BJ4" s="21">
        <v>0.0</v>
      </c>
      <c r="BK4" s="21">
        <v>0.0</v>
      </c>
    </row>
    <row r="5">
      <c r="D5" s="22">
        <v>10.0</v>
      </c>
      <c r="F5" s="21">
        <v>4574.84</v>
      </c>
      <c r="G5" s="21">
        <v>4574.84</v>
      </c>
      <c r="H5" s="21">
        <v>0.0</v>
      </c>
      <c r="I5" s="21">
        <v>0.043523788452149</v>
      </c>
      <c r="J5" s="32">
        <f>F5/'summary | O-IRP (high cost inst'!G4</f>
        <v>1.251547733</v>
      </c>
      <c r="L5" s="21">
        <v>4235.686</v>
      </c>
      <c r="M5" s="21">
        <v>4235.686</v>
      </c>
      <c r="N5" s="21">
        <v>0.0</v>
      </c>
      <c r="O5" s="21">
        <v>0.076946830749512</v>
      </c>
      <c r="P5" s="32">
        <f>L5/'summary | O-IRP (high cost inst'!$G4</f>
        <v>1.158764724</v>
      </c>
      <c r="AJ5" s="21">
        <f>INDIRECT("'all | ALG^({\gamma}) (high cost instances)'!AE"&amp;ROW('all | ALG^({gamma}) (high cost '!$AE$9)+(ROW()-4) * 6)</f>
        <v>3822.584</v>
      </c>
      <c r="AK5" s="21">
        <f>INDIRECT("'all | ALG^({\gamma}) (high cost instances)'!AF"&amp;ROW('all | ALG^({gamma}) (high cost '!$AF$9)+(ROW()-4) * 6)</f>
        <v>3822.584</v>
      </c>
      <c r="AL5" s="21">
        <f>INDIRECT("'all | ALG^({\gamma}) (high cost instances)'!AG"&amp;ROW('all | ALG^({gamma}) (high cost '!$AG$9)+(ROW()-4) * 6)</f>
        <v>0</v>
      </c>
      <c r="AM5" s="21">
        <f>INDIRECT("'all | ALG^({\gamma}) (high cost instances)'!AH"&amp;ROW('all | ALG^({gamma}) (high cost '!$AH$9)+(ROW()-4) * 6)</f>
        <v>0.09093670845</v>
      </c>
      <c r="AN5" s="32">
        <f>AJ5/'summary | O-IRP (high cost inst'!$G4</f>
        <v>1.04575162</v>
      </c>
      <c r="AP5" s="21">
        <v>3850.3195</v>
      </c>
      <c r="AQ5" s="21">
        <v>3850.3195</v>
      </c>
      <c r="AR5" s="21">
        <v>0.0</v>
      </c>
      <c r="AS5" s="21">
        <v>0.191343438625336</v>
      </c>
      <c r="AT5" s="32">
        <f>AP5/'summary | O-IRP (high cost inst'!$G4</f>
        <v>1.053339273</v>
      </c>
      <c r="AV5" s="21">
        <v>4590.656</v>
      </c>
      <c r="AW5" s="21">
        <v>4590.656</v>
      </c>
      <c r="AX5" s="21">
        <v>0.0</v>
      </c>
      <c r="AY5" s="21">
        <v>0.136782169342041</v>
      </c>
      <c r="AZ5" s="32">
        <f>AV5/'summary | O-IRP (high cost inst'!$G4</f>
        <v>1.255874546</v>
      </c>
      <c r="BB5" s="32"/>
      <c r="BC5" s="32"/>
      <c r="BD5" s="21">
        <v>0.0</v>
      </c>
      <c r="BE5" s="21">
        <v>0.0</v>
      </c>
      <c r="BF5" s="32"/>
      <c r="BG5" s="32"/>
      <c r="BH5" s="32"/>
      <c r="BI5" s="21">
        <v>0.0</v>
      </c>
      <c r="BJ5" s="21">
        <v>0.0</v>
      </c>
      <c r="BK5" s="21">
        <v>0.0</v>
      </c>
    </row>
    <row r="6">
      <c r="D6" s="22">
        <v>15.0</v>
      </c>
      <c r="F6" s="21">
        <v>5657.452</v>
      </c>
      <c r="G6" s="21">
        <v>5657.452</v>
      </c>
      <c r="H6" s="21">
        <v>0.0</v>
      </c>
      <c r="I6" s="21">
        <v>0.108530616760254</v>
      </c>
      <c r="J6" s="32">
        <f>F6/'summary | O-IRP (high cost inst'!G5</f>
        <v>1.245705664</v>
      </c>
      <c r="L6" s="21">
        <v>5025.746</v>
      </c>
      <c r="M6" s="21">
        <v>5025.746</v>
      </c>
      <c r="N6" s="21">
        <v>0.0</v>
      </c>
      <c r="O6" s="21">
        <v>0.336302709579468</v>
      </c>
      <c r="P6" s="32">
        <f>L6/'summary | O-IRP (high cost inst'!$G5</f>
        <v>1.106611291</v>
      </c>
      <c r="AJ6" s="21">
        <f>INDIRECT("'all | ALG^({\gamma}) (high cost instances)'!AE"&amp;ROW('all | ALG^({gamma}) (high cost '!$AE$9)+(ROW()-4) * 6)</f>
        <v>4869.936</v>
      </c>
      <c r="AK6" s="21">
        <f>INDIRECT("'all | ALG^({\gamma}) (high cost instances)'!AF"&amp;ROW('all | ALG^({gamma}) (high cost '!$AF$9)+(ROW()-4) * 6)</f>
        <v>4869.936</v>
      </c>
      <c r="AL6" s="21">
        <f>INDIRECT("'all | ALG^({\gamma}) (high cost instances)'!AG"&amp;ROW('all | ALG^({gamma}) (high cost '!$AG$9)+(ROW()-4) * 6)</f>
        <v>0</v>
      </c>
      <c r="AM6" s="21">
        <f>INDIRECT("'all | ALG^({\gamma}) (high cost instances)'!AH"&amp;ROW('all | ALG^({gamma}) (high cost '!$AH$9)+(ROW()-4) * 6)</f>
        <v>0.2807505131</v>
      </c>
      <c r="AN6" s="32">
        <f>AJ6/'summary | O-IRP (high cost inst'!$G5</f>
        <v>1.072303726</v>
      </c>
      <c r="AP6" s="21">
        <v>4796.098</v>
      </c>
      <c r="AQ6" s="21">
        <v>4796.098</v>
      </c>
      <c r="AR6" s="21">
        <v>0.0</v>
      </c>
      <c r="AS6" s="21">
        <v>0.346739339828491</v>
      </c>
      <c r="AT6" s="32">
        <f>AP6/'summary | O-IRP (high cost inst'!$G5</f>
        <v>1.05604545</v>
      </c>
      <c r="AV6" s="21">
        <v>5643.904</v>
      </c>
      <c r="AW6" s="21">
        <v>5643.904</v>
      </c>
      <c r="AX6" s="21">
        <v>0.0</v>
      </c>
      <c r="AY6" s="21">
        <v>0.109335994720459</v>
      </c>
      <c r="AZ6" s="32">
        <f>AV6/'summary | O-IRP (high cost inst'!$G5</f>
        <v>1.242722551</v>
      </c>
      <c r="BB6" s="32"/>
      <c r="BC6" s="32"/>
      <c r="BD6" s="21">
        <v>0.0</v>
      </c>
      <c r="BE6" s="21">
        <v>0.0</v>
      </c>
      <c r="BF6" s="32"/>
      <c r="BG6" s="32"/>
      <c r="BH6" s="32"/>
      <c r="BI6" s="21">
        <v>0.0</v>
      </c>
      <c r="BJ6" s="21">
        <v>0.0</v>
      </c>
      <c r="BK6" s="21">
        <v>0.0</v>
      </c>
    </row>
    <row r="7">
      <c r="D7" s="22">
        <v>20.0</v>
      </c>
      <c r="F7" s="21">
        <v>7421.496</v>
      </c>
      <c r="G7" s="21">
        <v>7421.496</v>
      </c>
      <c r="H7" s="21">
        <v>0.0</v>
      </c>
      <c r="I7" s="21">
        <v>0.482754135131836</v>
      </c>
      <c r="J7" s="32">
        <f>F7/'summary | O-IRP (high cost inst'!G6</f>
        <v>1.245307714</v>
      </c>
      <c r="L7" s="21">
        <v>6617.222</v>
      </c>
      <c r="M7" s="21">
        <v>6617.222</v>
      </c>
      <c r="N7" s="21">
        <v>0.0</v>
      </c>
      <c r="O7" s="21">
        <v>2.48833909034729</v>
      </c>
      <c r="P7" s="32">
        <f>L7/'summary | O-IRP (high cost inst'!$G6</f>
        <v>1.11035263</v>
      </c>
      <c r="AJ7" s="21">
        <f>INDIRECT("'all | ALG^({\gamma}) (high cost instances)'!AE"&amp;ROW('all | ALG^({gamma}) (high cost '!$AE$9)+(ROW()-4) * 6)</f>
        <v>7049.084</v>
      </c>
      <c r="AK7" s="21">
        <f>INDIRECT("'all | ALG^({\gamma}) (high cost instances)'!AF"&amp;ROW('all | ALG^({gamma}) (high cost '!$AF$9)+(ROW()-4) * 6)</f>
        <v>7049.084</v>
      </c>
      <c r="AL7" s="21">
        <f>INDIRECT("'all | ALG^({\gamma}) (high cost instances)'!AG"&amp;ROW('all | ALG^({gamma}) (high cost '!$AG$9)+(ROW()-4) * 6)</f>
        <v>0</v>
      </c>
      <c r="AM7" s="21">
        <f>INDIRECT("'all | ALG^({\gamma}) (high cost instances)'!AH"&amp;ROW('all | ALG^({gamma}) (high cost '!$AH$9)+(ROW()-4) * 6)</f>
        <v>7.677344608</v>
      </c>
      <c r="AN7" s="32">
        <f>AJ7/'summary | O-IRP (high cost inst'!$G6</f>
        <v>1.18281795</v>
      </c>
      <c r="AP7" s="21">
        <v>6810.803999775</v>
      </c>
      <c r="AQ7" s="21">
        <v>6810.803999775</v>
      </c>
      <c r="AR7" s="21">
        <v>0.0</v>
      </c>
      <c r="AS7" s="21">
        <v>6.95622674226761</v>
      </c>
      <c r="AT7" s="32">
        <f>AP7/'summary | O-IRP (high cost inst'!$G6</f>
        <v>1.142835186</v>
      </c>
      <c r="AV7" s="21">
        <v>7453.062</v>
      </c>
      <c r="AW7" s="21">
        <v>7453.062</v>
      </c>
      <c r="AX7" s="21">
        <v>0.0</v>
      </c>
      <c r="AY7" s="21">
        <v>0.612587404251099</v>
      </c>
      <c r="AZ7" s="32">
        <f>AV7/'summary | O-IRP (high cost inst'!$G6</f>
        <v>1.250604407</v>
      </c>
      <c r="BB7" s="32"/>
      <c r="BC7" s="32"/>
      <c r="BD7" s="21">
        <v>0.0</v>
      </c>
      <c r="BE7" s="21">
        <v>0.0</v>
      </c>
      <c r="BF7" s="32"/>
      <c r="BG7" s="32"/>
      <c r="BH7" s="32"/>
      <c r="BI7" s="21">
        <v>0.0</v>
      </c>
      <c r="BJ7" s="21">
        <v>0.0</v>
      </c>
      <c r="BK7" s="21">
        <v>0.0</v>
      </c>
    </row>
    <row r="8">
      <c r="D8" s="22">
        <v>25.0</v>
      </c>
      <c r="F8" s="21">
        <v>8935.438</v>
      </c>
      <c r="G8" s="21">
        <v>8935.438</v>
      </c>
      <c r="H8" s="21">
        <v>0.0</v>
      </c>
      <c r="I8" s="21">
        <v>3.04152517318726</v>
      </c>
      <c r="J8" s="32">
        <f>F8/'summary | O-IRP (high cost inst'!G7</f>
        <v>1.218779496</v>
      </c>
      <c r="L8" s="21">
        <v>7979.8</v>
      </c>
      <c r="M8" s="21">
        <v>7979.8</v>
      </c>
      <c r="N8" s="21">
        <v>0.0</v>
      </c>
      <c r="O8" s="21">
        <v>6.4174346446991</v>
      </c>
      <c r="P8" s="32">
        <f>L8/'summary | O-IRP (high cost inst'!$G7</f>
        <v>1.088431997</v>
      </c>
      <c r="AJ8" s="21">
        <f>INDIRECT("'all | ALG^({\gamma}) (high cost instances)'!AE"&amp;ROW('all | ALG^({gamma}) (high cost '!$AE$9)+(ROW()-4) * 6)</f>
        <v>8315.938</v>
      </c>
      <c r="AK8" s="21">
        <f>INDIRECT("'all | ALG^({\gamma}) (high cost instances)'!AF"&amp;ROW('all | ALG^({gamma}) (high cost '!$AF$9)+(ROW()-4) * 6)</f>
        <v>8315.938</v>
      </c>
      <c r="AL8" s="21">
        <f>INDIRECT("'all | ALG^({\gamma}) (high cost instances)'!AG"&amp;ROW('all | ALG^({gamma}) (high cost '!$AG$9)+(ROW()-4) * 6)</f>
        <v>0</v>
      </c>
      <c r="AM8" s="21">
        <f>INDIRECT("'all | ALG^({\gamma}) (high cost instances)'!AH"&amp;ROW('all | ALG^({gamma}) (high cost '!$AH$9)+(ROW()-4) * 6)</f>
        <v>117.457101</v>
      </c>
      <c r="AN8" s="32">
        <f>AJ8/'summary | O-IRP (high cost inst'!$G7</f>
        <v>1.134280684</v>
      </c>
      <c r="AP8" s="21">
        <v>8253.426</v>
      </c>
      <c r="AQ8" s="21">
        <v>8253.426</v>
      </c>
      <c r="AR8" s="21">
        <v>0.0</v>
      </c>
      <c r="AS8" s="21">
        <v>32.4572798848152</v>
      </c>
      <c r="AT8" s="32">
        <f>AP8/'summary | O-IRP (high cost inst'!$G7</f>
        <v>1.125754147</v>
      </c>
      <c r="AV8" s="21">
        <v>8923.286</v>
      </c>
      <c r="AW8" s="21">
        <v>8923.286</v>
      </c>
      <c r="AX8" s="21">
        <v>0.0</v>
      </c>
      <c r="AY8" s="21">
        <v>3.07030754089355</v>
      </c>
      <c r="AZ8" s="32">
        <f>AV8/'summary | O-IRP (high cost inst'!$G7</f>
        <v>1.217121983</v>
      </c>
      <c r="BB8" s="32"/>
      <c r="BC8" s="32"/>
      <c r="BD8" s="21">
        <v>0.0</v>
      </c>
      <c r="BE8" s="21">
        <v>0.0</v>
      </c>
      <c r="BF8" s="32"/>
      <c r="BG8" s="32"/>
      <c r="BH8" s="32"/>
      <c r="BI8" s="21">
        <v>0.0</v>
      </c>
      <c r="BJ8" s="21">
        <v>0.0</v>
      </c>
      <c r="BK8" s="21">
        <v>0.0</v>
      </c>
    </row>
    <row r="9">
      <c r="D9" s="22">
        <v>30.0</v>
      </c>
      <c r="F9" s="21">
        <v>10405.786</v>
      </c>
      <c r="G9" s="21">
        <v>10405.786</v>
      </c>
      <c r="H9" s="21">
        <v>0.0</v>
      </c>
      <c r="I9" s="21">
        <v>6.12841210365295</v>
      </c>
      <c r="J9" s="32">
        <f>F9/'summary | O-IRP (high cost inst'!G8</f>
        <v>1.179654699</v>
      </c>
      <c r="L9" s="21">
        <v>10021.442</v>
      </c>
      <c r="M9" s="21">
        <v>10021.442</v>
      </c>
      <c r="N9" s="21">
        <v>0.0</v>
      </c>
      <c r="O9" s="21">
        <v>12.2243025302887</v>
      </c>
      <c r="P9" s="32">
        <f>L9/'summary | O-IRP (high cost inst'!$G8</f>
        <v>1.136083439</v>
      </c>
      <c r="AJ9" s="21">
        <f>INDIRECT("'all | ALG^({\gamma}) (high cost instances)'!AE"&amp;ROW('all | ALG^({gamma}) (high cost '!$AE$9)+(ROW()-4) * 6)</f>
        <v>9662.31</v>
      </c>
      <c r="AK9" s="21">
        <f>INDIRECT("'all | ALG^({\gamma}) (high cost instances)'!AF"&amp;ROW('all | ALG^({gamma}) (high cost '!$AF$9)+(ROW()-4) * 6)</f>
        <v>9662.11</v>
      </c>
      <c r="AL9" s="21">
        <f>INDIRECT("'all | ALG^({\gamma}) (high cost instances)'!AG"&amp;ROW('all | ALG^({gamma}) (high cost '!$AG$9)+(ROW()-4) * 6)</f>
        <v>0.001879997857</v>
      </c>
      <c r="AM9" s="21">
        <f>INDIRECT("'all | ALG^({\gamma}) (high cost instances)'!AH"&amp;ROW('all | ALG^({gamma}) (high cost '!$AH$9)+(ROW()-4) * 6)</f>
        <v>213.4127121</v>
      </c>
      <c r="AN9" s="32">
        <f>AJ9/'summary | O-IRP (high cost inst'!$G8</f>
        <v>1.095370344</v>
      </c>
      <c r="AP9" s="21">
        <v>9678.9925</v>
      </c>
      <c r="AQ9" s="21">
        <v>9678.9925</v>
      </c>
      <c r="AR9" s="21">
        <v>0.0</v>
      </c>
      <c r="AS9" s="21">
        <v>449.118918335438</v>
      </c>
      <c r="AT9" s="32">
        <f>AP9/'summary | O-IRP (high cost inst'!$G8</f>
        <v>1.09726156</v>
      </c>
      <c r="AV9" s="21">
        <v>10396.408</v>
      </c>
      <c r="AW9" s="21">
        <v>10396.408</v>
      </c>
      <c r="AX9" s="21">
        <v>0.0</v>
      </c>
      <c r="AY9" s="21">
        <v>3.80224180221558</v>
      </c>
      <c r="AZ9" s="32">
        <f>AV9/'summary | O-IRP (high cost inst'!$G8</f>
        <v>1.178591559</v>
      </c>
      <c r="BB9" s="32"/>
      <c r="BC9" s="32"/>
      <c r="BD9" s="21">
        <v>0.0</v>
      </c>
      <c r="BE9" s="21">
        <v>0.0</v>
      </c>
      <c r="BF9" s="32"/>
      <c r="BG9" s="32"/>
      <c r="BH9" s="32"/>
      <c r="BI9" s="21">
        <v>1.88569395420853E-5</v>
      </c>
      <c r="BJ9" s="21">
        <v>0.0</v>
      </c>
      <c r="BK9" s="21">
        <v>0.0</v>
      </c>
    </row>
    <row r="10">
      <c r="D10" s="24">
        <v>35.0</v>
      </c>
      <c r="F10" s="21">
        <v>11053.008</v>
      </c>
      <c r="G10" s="21">
        <v>11053.008</v>
      </c>
      <c r="H10" s="21">
        <v>0.0</v>
      </c>
      <c r="I10" s="21">
        <v>7.26651520729065</v>
      </c>
      <c r="J10" s="32">
        <f>F10/'summary | O-IRP (high cost inst'!G9</f>
        <v>1.196266586</v>
      </c>
      <c r="L10" s="21">
        <v>9616.24199899433</v>
      </c>
      <c r="M10" s="21">
        <v>9616.0419983</v>
      </c>
      <c r="N10" s="21">
        <v>0.001815301801259</v>
      </c>
      <c r="O10" s="21">
        <v>21.8657278060913</v>
      </c>
      <c r="P10" s="32">
        <f>L10/'summary | O-IRP (high cost inst'!$G9</f>
        <v>1.040765463</v>
      </c>
      <c r="AJ10" s="21">
        <f>INDIRECT("'all | ALG^({\gamma}) (high cost instances)'!AE"&amp;ROW('all | ALG^({gamma}) (high cost '!$AE$9)+(ROW()-4) * 6)</f>
        <v>10220.6</v>
      </c>
      <c r="AK10" s="21">
        <f>INDIRECT("'all | ALG^({\gamma}) (high cost instances)'!AF"&amp;ROW('all | ALG^({gamma}) (high cost '!$AF$9)+(ROW()-4) * 6)</f>
        <v>10220.6</v>
      </c>
      <c r="AL10" s="21">
        <f>INDIRECT("'all | ALG^({\gamma}) (high cost instances)'!AG"&amp;ROW('all | ALG^({gamma}) (high cost '!$AG$9)+(ROW()-4) * 6)</f>
        <v>0</v>
      </c>
      <c r="AM10" s="21">
        <f>INDIRECT("'all | ALG^({\gamma}) (high cost instances)'!AH"&amp;ROW('all | ALG^({gamma}) (high cost '!$AH$9)+(ROW()-4) * 6)</f>
        <v>856.4808414</v>
      </c>
      <c r="AN10" s="32">
        <f>AJ10/'summary | O-IRP (high cost inst'!$G9</f>
        <v>1.106175104</v>
      </c>
      <c r="AP10" s="21">
        <v>10330.1995</v>
      </c>
      <c r="AQ10" s="21">
        <v>10330.1495</v>
      </c>
      <c r="AR10" s="21">
        <v>4.68838200186E-4</v>
      </c>
      <c r="AS10" s="21">
        <v>692.045675671101</v>
      </c>
      <c r="AT10" s="32">
        <f>AP10/'summary | O-IRP (high cost inst'!$G9</f>
        <v>1.118037053</v>
      </c>
      <c r="AV10" s="21">
        <v>11015.818</v>
      </c>
      <c r="AW10" s="21">
        <v>11015.818</v>
      </c>
      <c r="AX10" s="21">
        <v>0.0</v>
      </c>
      <c r="AY10" s="21">
        <v>2.856170129776</v>
      </c>
      <c r="AZ10" s="32">
        <f>AV10/'summary | O-IRP (high cost inst'!$G9</f>
        <v>1.192241514</v>
      </c>
      <c r="BB10" s="32"/>
      <c r="BC10" s="32"/>
      <c r="BD10" s="21">
        <v>0.0</v>
      </c>
      <c r="BE10" s="21">
        <v>1.81530180125914E-5</v>
      </c>
      <c r="BF10" s="32"/>
      <c r="BG10" s="32"/>
      <c r="BH10" s="32"/>
      <c r="BI10" s="21">
        <v>4.93513894933063E-6</v>
      </c>
      <c r="BJ10" s="21">
        <v>4.6883820018641E-6</v>
      </c>
      <c r="BK10" s="21">
        <v>0.0</v>
      </c>
    </row>
    <row r="11">
      <c r="D11" s="24">
        <v>40.0</v>
      </c>
      <c r="F11" s="21">
        <v>12003.85</v>
      </c>
      <c r="G11" s="21">
        <v>12003.65</v>
      </c>
      <c r="H11" s="21">
        <v>0.001746691329951</v>
      </c>
      <c r="I11" s="21">
        <v>273.577770233154</v>
      </c>
      <c r="J11" s="32">
        <f>F11/'summary | O-IRP (high cost inst'!G10</f>
        <v>1.188583789</v>
      </c>
      <c r="L11" s="27">
        <v>11277.692000000001</v>
      </c>
      <c r="M11" s="27">
        <v>11277.692000000001</v>
      </c>
      <c r="N11" s="27">
        <v>0.0</v>
      </c>
      <c r="O11" s="27">
        <v>989.0017763137824</v>
      </c>
      <c r="P11" s="32">
        <f>L11/'summary | O-IRP (high cost inst'!$G10</f>
        <v>1.116681889</v>
      </c>
      <c r="AJ11" s="21">
        <f>INDIRECT("'all | ALG^({\gamma}) (high cost instances)'!AE"&amp;ROW('all | ALG^({gamma}) (high cost '!$AE$9)+(ROW()-4) * 6)</f>
        <v>11170.56</v>
      </c>
      <c r="AK11" s="21">
        <f>INDIRECT("'all | ALG^({\gamma}) (high cost instances)'!AF"&amp;ROW('all | ALG^({gamma}) (high cost '!$AF$9)+(ROW()-4) * 6)</f>
        <v>11170.36</v>
      </c>
      <c r="AL11" s="21">
        <f>INDIRECT("'all | ALG^({\gamma}) (high cost instances)'!AG"&amp;ROW('all | ALG^({gamma}) (high cost '!$AG$9)+(ROW()-4) * 6)</f>
        <v>0.001758847884</v>
      </c>
      <c r="AM11" s="21">
        <f>INDIRECT("'all | ALG^({\gamma}) (high cost instances)'!AH"&amp;ROW('all | ALG^({gamma}) (high cost '!$AH$9)+(ROW()-4) * 6)</f>
        <v>177.7105221</v>
      </c>
      <c r="AN11" s="32">
        <f>AJ11/'summary | O-IRP (high cost inst'!$G10</f>
        <v>1.106074012</v>
      </c>
      <c r="AP11" s="21">
        <v>11099.8015</v>
      </c>
      <c r="AQ11" s="21">
        <v>11099.5015</v>
      </c>
      <c r="AR11" s="21">
        <v>0.002763874674654</v>
      </c>
      <c r="AS11" s="21">
        <v>689.60131675005</v>
      </c>
      <c r="AT11" s="32">
        <f>AP11/'summary | O-IRP (high cost inst'!$G10</f>
        <v>1.099067726</v>
      </c>
      <c r="AV11" s="21">
        <v>12022.16</v>
      </c>
      <c r="AW11" s="21">
        <v>12021.96</v>
      </c>
      <c r="AX11" s="21">
        <v>0.00172785580007</v>
      </c>
      <c r="AY11" s="21">
        <v>92.7636833667755</v>
      </c>
      <c r="AZ11" s="32">
        <f>AV11/'summary | O-IRP (high cost inst'!$G10</f>
        <v>1.190396788</v>
      </c>
      <c r="BB11" s="32"/>
      <c r="BC11" s="32"/>
      <c r="BD11" s="21">
        <v>1.74669132995142E-5</v>
      </c>
      <c r="BE11" s="21">
        <v>0.0</v>
      </c>
      <c r="BF11" s="32"/>
      <c r="BG11" s="32"/>
      <c r="BH11" s="32"/>
      <c r="BI11" s="21">
        <v>1.87706092605035E-5</v>
      </c>
      <c r="BJ11" s="21">
        <v>2.76387467465357E-5</v>
      </c>
      <c r="BK11" s="21">
        <v>1.72785580006949E-5</v>
      </c>
    </row>
    <row r="12">
      <c r="D12" s="24">
        <v>45.0</v>
      </c>
      <c r="F12" s="21">
        <v>13066.904</v>
      </c>
      <c r="G12" s="21">
        <v>13066.904</v>
      </c>
      <c r="H12" s="21">
        <v>0.0</v>
      </c>
      <c r="I12" s="21">
        <v>8.61657013893128</v>
      </c>
      <c r="J12" s="32">
        <f>F12/'summary | O-IRP (high cost inst'!G11</f>
        <v>1.175074955</v>
      </c>
      <c r="L12" s="21">
        <v>12618.144</v>
      </c>
      <c r="M12" s="21">
        <v>12618.144</v>
      </c>
      <c r="N12" s="21">
        <v>0.0</v>
      </c>
      <c r="O12" s="21">
        <v>15.6833616733551</v>
      </c>
      <c r="P12" s="32">
        <f>L12/'summary | O-IRP (high cost inst'!$G11</f>
        <v>1.134719057</v>
      </c>
      <c r="AJ12" s="21">
        <f>INDIRECT("'all | ALG^({\gamma}) (high cost instances)'!AE"&amp;ROW('all | ALG^({gamma}) (high cost '!$AE$9)+(ROW()-4) * 6)</f>
        <v>12191.03</v>
      </c>
      <c r="AK12" s="21">
        <f>INDIRECT("'all | ALG^({\gamma}) (high cost instances)'!AF"&amp;ROW('all | ALG^({gamma}) (high cost '!$AF$9)+(ROW()-4) * 6)</f>
        <v>12191.03</v>
      </c>
      <c r="AL12" s="21">
        <f>INDIRECT("'all | ALG^({\gamma}) (high cost instances)'!AG"&amp;ROW('all | ALG^({gamma}) (high cost '!$AG$9)+(ROW()-4) * 6)</f>
        <v>0</v>
      </c>
      <c r="AM12" s="21">
        <f>INDIRECT("'all | ALG^({\gamma}) (high cost instances)'!AH"&amp;ROW('all | ALG^({gamma}) (high cost '!$AH$9)+(ROW()-4) * 6)</f>
        <v>167.1757174</v>
      </c>
      <c r="AN12" s="32">
        <f>AJ12/'summary | O-IRP (high cost inst'!$G11</f>
        <v>1.096309732</v>
      </c>
      <c r="AP12" s="21">
        <v>12132.0373684211</v>
      </c>
      <c r="AQ12" s="21">
        <v>12131.5636842105</v>
      </c>
      <c r="AR12" s="21">
        <v>0.003909921683282</v>
      </c>
      <c r="AS12" s="21">
        <v>172.341262290352</v>
      </c>
      <c r="AT12" s="32">
        <f>AP12/'summary | O-IRP (high cost inst'!$G11</f>
        <v>1.091004668</v>
      </c>
      <c r="AV12" s="21">
        <v>13067.08</v>
      </c>
      <c r="AW12" s="21">
        <v>13067.08</v>
      </c>
      <c r="AX12" s="21">
        <v>0.0</v>
      </c>
      <c r="AY12" s="21">
        <v>6.46999006271362</v>
      </c>
      <c r="AZ12" s="32">
        <f>AV12/'summary | O-IRP (high cost inst'!$G11</f>
        <v>1.175090782</v>
      </c>
      <c r="BB12" s="32"/>
      <c r="BC12" s="32"/>
      <c r="BD12" s="21">
        <v>0.0</v>
      </c>
      <c r="BE12" s="21">
        <v>0.0</v>
      </c>
      <c r="BF12" s="32"/>
      <c r="BG12" s="32"/>
      <c r="BH12" s="32"/>
      <c r="BI12" s="21">
        <v>3.32121395489757E-5</v>
      </c>
      <c r="BJ12" s="21">
        <v>3.90992168328238E-5</v>
      </c>
      <c r="BK12" s="21">
        <v>0.0</v>
      </c>
    </row>
    <row r="13">
      <c r="D13" s="24">
        <v>50.0</v>
      </c>
      <c r="F13" s="27">
        <v>14401.544</v>
      </c>
      <c r="G13" s="27">
        <v>14401.544</v>
      </c>
      <c r="H13" s="27">
        <v>0.0</v>
      </c>
      <c r="I13" s="27">
        <v>967.9117459297188</v>
      </c>
      <c r="J13" s="32">
        <f>F13/'summary | O-IRP (high cost inst'!G12</f>
        <v>1.167676788</v>
      </c>
      <c r="L13" s="27">
        <v>13560.87599029084</v>
      </c>
      <c r="M13" s="27">
        <v>13560.77599029084</v>
      </c>
      <c r="N13" s="27">
        <v>7.32796144903374E-4</v>
      </c>
      <c r="O13" s="27">
        <v>974.8984349250786</v>
      </c>
      <c r="P13" s="32">
        <f>L13/'summary | O-IRP (high cost inst'!$G12</f>
        <v>1.099515449</v>
      </c>
      <c r="AJ13" s="21">
        <f>INDIRECT("'all | ALG^({\gamma}) (high cost instances)'!AE"&amp;ROW('all | ALG^({gamma}) (high cost '!$AE$9)+(ROW()-4) * 6)</f>
        <v>13340.876</v>
      </c>
      <c r="AK13" s="21">
        <f>INDIRECT("'all | ALG^({\gamma}) (high cost instances)'!AF"&amp;ROW('all | ALG^({gamma}) (high cost '!$AF$9)+(ROW()-4) * 6)</f>
        <v>13308.276</v>
      </c>
      <c r="AL13" s="21">
        <f>INDIRECT("'all | ALG^({\gamma}) (high cost instances)'!AG"&amp;ROW('all | ALG^({gamma}) (high cost '!$AG$9)+(ROW()-4) * 6)</f>
        <v>0.228</v>
      </c>
      <c r="AM13" s="21">
        <f>INDIRECT("'all | ALG^({\gamma}) (high cost instances)'!AH"&amp;ROW('all | ALG^({gamma}) (high cost '!$AH$9)+(ROW()-4) * 6)</f>
        <v>3563.400969</v>
      </c>
      <c r="AN13" s="32">
        <f>AJ13/'summary | O-IRP (high cost inst'!$G12</f>
        <v>1.081677856</v>
      </c>
      <c r="AP13" s="21">
        <v>13159.8275</v>
      </c>
      <c r="AQ13" s="21">
        <v>13159.5775</v>
      </c>
      <c r="AR13" s="21">
        <v>0.001868934515907</v>
      </c>
      <c r="AS13" s="21">
        <v>651.42074183623</v>
      </c>
      <c r="AT13" s="32">
        <f>AP13/'summary | O-IRP (high cost inst'!$G12</f>
        <v>1.066998449</v>
      </c>
      <c r="AV13" s="27">
        <v>14389.343998533343</v>
      </c>
      <c r="AW13" s="27">
        <v>14389.343998533343</v>
      </c>
      <c r="AX13" s="27">
        <v>0.0</v>
      </c>
      <c r="AY13" s="27">
        <v>980.1155396995543</v>
      </c>
      <c r="AZ13" s="32">
        <f>AV13/'summary | O-IRP (high cost inst'!$G12</f>
        <v>1.166687612</v>
      </c>
      <c r="BB13" s="32"/>
      <c r="BC13" s="32"/>
      <c r="BD13" s="21">
        <v>0.0</v>
      </c>
      <c r="BE13" s="21">
        <v>9.15995181129219E-6</v>
      </c>
      <c r="BF13" s="32"/>
      <c r="BG13" s="32"/>
      <c r="BH13" s="32"/>
      <c r="BI13" s="21">
        <v>2.28392690014999E-5</v>
      </c>
      <c r="BJ13" s="21">
        <v>1.86893451590745E-5</v>
      </c>
      <c r="BK13" s="21">
        <v>0.0</v>
      </c>
    </row>
    <row r="14">
      <c r="D14" s="25" t="s">
        <v>21</v>
      </c>
      <c r="F14" s="26">
        <f t="shared" ref="F14:J14" si="1">AVERAGE(F4:F13)</f>
        <v>9000.3324</v>
      </c>
      <c r="G14" s="26">
        <f t="shared" si="1"/>
        <v>9000.3124</v>
      </c>
      <c r="H14" s="26">
        <f t="shared" si="1"/>
        <v>0.000174669133</v>
      </c>
      <c r="I14" s="26">
        <f t="shared" si="1"/>
        <v>126.7190825</v>
      </c>
      <c r="J14" s="26">
        <f t="shared" si="1"/>
        <v>1.214786834</v>
      </c>
      <c r="L14" s="26">
        <f t="shared" ref="L14:P14" si="2">AVERAGE(L4:L13)</f>
        <v>8310.774599</v>
      </c>
      <c r="M14" s="26">
        <f t="shared" si="2"/>
        <v>8310.744599</v>
      </c>
      <c r="N14" s="26">
        <f t="shared" si="2"/>
        <v>0.0002548097946</v>
      </c>
      <c r="O14" s="26">
        <f t="shared" si="2"/>
        <v>202.3007942</v>
      </c>
      <c r="P14" s="26">
        <f t="shared" si="2"/>
        <v>1.110215112</v>
      </c>
      <c r="AJ14" s="26">
        <f t="shared" ref="AJ14:AN14" si="3">AVERAGE(AJ4:AJ13)</f>
        <v>8282.0666</v>
      </c>
      <c r="AK14" s="26">
        <f t="shared" si="3"/>
        <v>8278.7666</v>
      </c>
      <c r="AL14" s="26">
        <f t="shared" si="3"/>
        <v>0.02316388457</v>
      </c>
      <c r="AM14" s="26">
        <f t="shared" si="3"/>
        <v>510.6606376</v>
      </c>
      <c r="AN14" s="26">
        <f t="shared" si="3"/>
        <v>1.10427598</v>
      </c>
      <c r="AP14" s="26">
        <f t="shared" ref="AP14:AT14" si="4">AVERAGE(AP4:AP13)</f>
        <v>8227.266937</v>
      </c>
      <c r="AQ14" s="26">
        <f t="shared" si="4"/>
        <v>8227.159568</v>
      </c>
      <c r="AR14" s="26">
        <f t="shared" si="4"/>
        <v>0.0009011569074</v>
      </c>
      <c r="AS14" s="26">
        <f t="shared" si="4"/>
        <v>269.4507406</v>
      </c>
      <c r="AT14" s="26">
        <f t="shared" si="4"/>
        <v>1.096379777</v>
      </c>
      <c r="AV14" s="26">
        <f t="shared" ref="AV14:AZ14" si="5">AVERAGE(AV4:AV13)</f>
        <v>8991.0682</v>
      </c>
      <c r="AW14" s="26">
        <f t="shared" si="5"/>
        <v>8991.0482</v>
      </c>
      <c r="AX14" s="26">
        <f t="shared" si="5"/>
        <v>0.00017278558</v>
      </c>
      <c r="AY14" s="26">
        <f t="shared" si="5"/>
        <v>109.0082581</v>
      </c>
      <c r="AZ14" s="26">
        <f t="shared" si="5"/>
        <v>1.211045544</v>
      </c>
      <c r="BB14" s="27"/>
      <c r="BC14" s="27"/>
      <c r="BD14" s="26">
        <f t="shared" ref="BD14:BE14" si="6">AVERAGE(BD4:BD13)</f>
        <v>0.00000174669133</v>
      </c>
      <c r="BE14" s="26">
        <f t="shared" si="6"/>
        <v>0.000002731296982</v>
      </c>
      <c r="BF14" s="27"/>
      <c r="BG14" s="27"/>
      <c r="BH14" s="27"/>
      <c r="BI14" s="26">
        <f t="shared" ref="BI14:BK14" si="7">AVERAGE(BI4:BI13)</f>
        <v>0.00000986140963</v>
      </c>
      <c r="BJ14" s="26">
        <f t="shared" si="7"/>
        <v>0.000009011569074</v>
      </c>
      <c r="BK14" s="26">
        <f t="shared" si="7"/>
        <v>0.0000017278558</v>
      </c>
    </row>
    <row r="15">
      <c r="C15" s="5">
        <v>2.0</v>
      </c>
      <c r="D15" s="20">
        <v>5.0</v>
      </c>
      <c r="F15" s="21">
        <v>2726.206</v>
      </c>
      <c r="G15" s="21">
        <v>2726.206</v>
      </c>
      <c r="H15" s="21">
        <v>0.0</v>
      </c>
      <c r="I15" s="21">
        <v>0.044872283935547</v>
      </c>
      <c r="J15" s="32">
        <f>F15/'summary | O-IRP (high cost inst'!G14</f>
        <v>1.211596493</v>
      </c>
      <c r="L15" s="21">
        <v>2477.054</v>
      </c>
      <c r="M15" s="21">
        <v>2477.054</v>
      </c>
      <c r="N15" s="21">
        <v>0.0</v>
      </c>
      <c r="O15" s="21">
        <v>0.275251865386963</v>
      </c>
      <c r="P15" s="32">
        <f>L15/'summary | O-IRP (high cost inst'!$G14</f>
        <v>1.100866897</v>
      </c>
      <c r="AJ15" s="21">
        <f>INDIRECT("'all | ALG^({\gamma}) (high cost instances)'!AE"&amp;ROW('all | ALG^({gamma}) (high cost '!$AE$10)+(ROW()-5) * 6)</f>
        <v>2387.402</v>
      </c>
      <c r="AK15" s="21">
        <f>INDIRECT("'all | ALG^({\gamma}) (high cost instances)'!AF"&amp;ROW('all | ALG^({gamma}) (high cost '!$AF$10)+(ROW()-5) * 6)</f>
        <v>2387.402</v>
      </c>
      <c r="AL15" s="21">
        <f>INDIRECT("'all | ALG^({\gamma}) (high cost instances)'!AG"&amp;ROW('all | ALG^({gamma}) (high cost '!$AG$10)+(ROW()-5) * 6)</f>
        <v>0</v>
      </c>
      <c r="AM15" s="21">
        <f>INDIRECT("'all | ALG^({\gamma}) (high cost instances)'!AH"&amp;ROW('all | ALG^({gamma}) (high cost '!$AH$10)+(ROW()-5) * 6)</f>
        <v>55.60210094</v>
      </c>
      <c r="AN15" s="32">
        <f>AJ15/'summary | O-IRP (high cost inst'!$G14</f>
        <v>1.061023228</v>
      </c>
      <c r="AP15" s="21">
        <v>2394.3565</v>
      </c>
      <c r="AQ15" s="21">
        <v>2394.3565</v>
      </c>
      <c r="AR15" s="21">
        <v>0.0</v>
      </c>
      <c r="AS15" s="21">
        <v>0.195017802715302</v>
      </c>
      <c r="AT15" s="32">
        <f>AP15/'summary | O-IRP (high cost inst'!$G14</f>
        <v>1.064113988</v>
      </c>
      <c r="AV15" s="21">
        <v>2515.716</v>
      </c>
      <c r="AW15" s="21">
        <v>2515.716</v>
      </c>
      <c r="AX15" s="21">
        <v>0.0</v>
      </c>
      <c r="AY15" s="21">
        <v>0.031543684005737</v>
      </c>
      <c r="AZ15" s="32">
        <f>AV15/'summary | O-IRP (high cost inst'!$G14</f>
        <v>1.11804929</v>
      </c>
      <c r="BB15" s="32"/>
      <c r="BC15" s="32"/>
      <c r="BD15" s="21">
        <v>0.0</v>
      </c>
      <c r="BE15" s="21">
        <v>0.0</v>
      </c>
      <c r="BF15" s="32"/>
      <c r="BG15" s="32"/>
      <c r="BH15" s="32"/>
      <c r="BI15" s="21">
        <v>0.0</v>
      </c>
      <c r="BJ15" s="21">
        <v>0.0</v>
      </c>
      <c r="BK15" s="21">
        <v>0.0</v>
      </c>
    </row>
    <row r="16">
      <c r="D16" s="22">
        <v>10.0</v>
      </c>
      <c r="F16" s="21">
        <v>4866.43999906667</v>
      </c>
      <c r="G16" s="21">
        <v>4866.43999906667</v>
      </c>
      <c r="H16" s="21">
        <v>0.0</v>
      </c>
      <c r="I16" s="21">
        <v>0.232549333572388</v>
      </c>
      <c r="J16" s="32">
        <f>F16/'summary | O-IRP (high cost inst'!G15</f>
        <v>1.178876532</v>
      </c>
      <c r="L16" s="21">
        <v>4587.21399814419</v>
      </c>
      <c r="M16" s="21">
        <v>4587.21399814419</v>
      </c>
      <c r="N16" s="21">
        <v>0.0</v>
      </c>
      <c r="O16" s="21">
        <v>0.737802696228027</v>
      </c>
      <c r="P16" s="32">
        <f>L16/'summary | O-IRP (high cost inst'!$G15</f>
        <v>1.111235098</v>
      </c>
      <c r="AJ16" s="21">
        <f>INDIRECT("'all | ALG^({\gamma}) (high cost instances)'!AE"&amp;ROW('all | ALG^({gamma}) (high cost '!$AE$10)+(ROW()-5) * 6)</f>
        <v>4132.328</v>
      </c>
      <c r="AK16" s="21">
        <f>INDIRECT("'all | ALG^({\gamma}) (high cost instances)'!AF"&amp;ROW('all | ALG^({gamma}) (high cost '!$AF$10)+(ROW()-5) * 6)</f>
        <v>4132.328</v>
      </c>
      <c r="AL16" s="21">
        <f>INDIRECT("'all | ALG^({\gamma}) (high cost instances)'!AG"&amp;ROW('all | ALG^({gamma}) (high cost '!$AG$10)+(ROW()-5) * 6)</f>
        <v>0</v>
      </c>
      <c r="AM16" s="21">
        <f>INDIRECT("'all | ALG^({\gamma}) (high cost instances)'!AH"&amp;ROW('all | ALG^({gamma}) (high cost '!$AH$10)+(ROW()-5) * 6)</f>
        <v>0.9918133259</v>
      </c>
      <c r="AN16" s="32">
        <f>AJ16/'summary | O-IRP (high cost inst'!$G15</f>
        <v>1.0010407</v>
      </c>
      <c r="AP16" s="21">
        <v>4189.64</v>
      </c>
      <c r="AQ16" s="21">
        <v>4189.64</v>
      </c>
      <c r="AR16" s="21">
        <v>0.0</v>
      </c>
      <c r="AS16" s="21">
        <v>0.837281584739685</v>
      </c>
      <c r="AT16" s="32">
        <f>AP16/'summary | O-IRP (high cost inst'!$G15</f>
        <v>1.014924313</v>
      </c>
      <c r="AV16" s="21">
        <v>4841.056</v>
      </c>
      <c r="AW16" s="21">
        <v>4841.056</v>
      </c>
      <c r="AX16" s="21">
        <v>0.0</v>
      </c>
      <c r="AY16" s="21">
        <v>0.273504447937012</v>
      </c>
      <c r="AZ16" s="32">
        <f>AV16/'summary | O-IRP (high cost inst'!$G15</f>
        <v>1.172727355</v>
      </c>
      <c r="BB16" s="32"/>
      <c r="BC16" s="32"/>
      <c r="BD16" s="21">
        <v>0.0</v>
      </c>
      <c r="BE16" s="21">
        <v>0.0</v>
      </c>
      <c r="BF16" s="32"/>
      <c r="BG16" s="32"/>
      <c r="BH16" s="32"/>
      <c r="BI16" s="21">
        <v>0.0</v>
      </c>
      <c r="BJ16" s="21">
        <v>0.0</v>
      </c>
      <c r="BK16" s="21">
        <v>0.0</v>
      </c>
    </row>
    <row r="17">
      <c r="D17" s="22">
        <v>15.0</v>
      </c>
      <c r="F17" s="21">
        <v>5854.652</v>
      </c>
      <c r="G17" s="21">
        <v>5854.652</v>
      </c>
      <c r="H17" s="21">
        <v>0.0</v>
      </c>
      <c r="I17" s="21">
        <v>0.575597333908081</v>
      </c>
      <c r="J17" s="32">
        <f>F17/'summary | O-IRP (high cost inst'!G16</f>
        <v>1.197403066</v>
      </c>
      <c r="L17" s="21">
        <v>5283.36199786866</v>
      </c>
      <c r="M17" s="21">
        <v>5283.33675563264</v>
      </c>
      <c r="N17" s="21">
        <v>5.22257841443E-4</v>
      </c>
      <c r="O17" s="21">
        <v>1.24767723083496</v>
      </c>
      <c r="P17" s="32">
        <f>L17/'summary | O-IRP (high cost inst'!$G16</f>
        <v>1.080561894</v>
      </c>
      <c r="AJ17" s="21">
        <f>INDIRECT("'all | ALG^({\gamma}) (high cost instances)'!AE"&amp;ROW('all | ALG^({gamma}) (high cost '!$AE$10)+(ROW()-5) * 6)</f>
        <v>5102.202</v>
      </c>
      <c r="AK17" s="21">
        <f>INDIRECT("'all | ALG^({\gamma}) (high cost instances)'!AF"&amp;ROW('all | ALG^({gamma}) (high cost '!$AF$10)+(ROW()-5) * 6)</f>
        <v>5102.202</v>
      </c>
      <c r="AL17" s="21">
        <f>INDIRECT("'all | ALG^({\gamma}) (high cost instances)'!AG"&amp;ROW('all | ALG^({gamma}) (high cost '!$AG$10)+(ROW()-5) * 6)</f>
        <v>0</v>
      </c>
      <c r="AM17" s="21">
        <f>INDIRECT("'all | ALG^({\gamma}) (high cost instances)'!AH"&amp;ROW('all | ALG^({gamma}) (high cost '!$AH$10)+(ROW()-5) * 6)</f>
        <v>2.702395773</v>
      </c>
      <c r="AN17" s="32">
        <f>AJ17/'summary | O-IRP (high cost inst'!$G16</f>
        <v>1.043510753</v>
      </c>
      <c r="AP17" s="21">
        <v>5217.335</v>
      </c>
      <c r="AQ17" s="21">
        <v>5217.335</v>
      </c>
      <c r="AR17" s="21">
        <v>0.0</v>
      </c>
      <c r="AS17" s="21">
        <v>1.64760451316834</v>
      </c>
      <c r="AT17" s="32">
        <f>AP17/'summary | O-IRP (high cost inst'!$G16</f>
        <v>1.067057944</v>
      </c>
      <c r="AV17" s="21">
        <v>5844.704</v>
      </c>
      <c r="AW17" s="21">
        <v>5844.704</v>
      </c>
      <c r="AX17" s="21">
        <v>0.0</v>
      </c>
      <c r="AY17" s="21">
        <v>0.661298561096191</v>
      </c>
      <c r="AZ17" s="32">
        <f>AV17/'summary | O-IRP (high cost inst'!$G16</f>
        <v>1.195368485</v>
      </c>
      <c r="BB17" s="32"/>
      <c r="BC17" s="32"/>
      <c r="BD17" s="21">
        <v>0.0</v>
      </c>
      <c r="BE17" s="21">
        <v>5.22257841442957E-6</v>
      </c>
      <c r="BF17" s="32"/>
      <c r="BG17" s="32"/>
      <c r="BH17" s="32"/>
      <c r="BI17" s="21">
        <v>0.0</v>
      </c>
      <c r="BJ17" s="21">
        <v>0.0</v>
      </c>
      <c r="BK17" s="21">
        <v>0.0</v>
      </c>
    </row>
    <row r="18">
      <c r="D18" s="22">
        <v>20.0</v>
      </c>
      <c r="F18" s="21">
        <v>7679.296</v>
      </c>
      <c r="G18" s="21">
        <v>7679.296</v>
      </c>
      <c r="H18" s="21">
        <v>0.0</v>
      </c>
      <c r="I18" s="21">
        <v>2.94048299789429</v>
      </c>
      <c r="J18" s="32">
        <f>F18/'summary | O-IRP (high cost inst'!G17</f>
        <v>1.20570451</v>
      </c>
      <c r="L18" s="21">
        <v>6985.714</v>
      </c>
      <c r="M18" s="21">
        <v>6985.714</v>
      </c>
      <c r="N18" s="21">
        <v>0.0</v>
      </c>
      <c r="O18" s="21">
        <v>13.3829838275909</v>
      </c>
      <c r="P18" s="32">
        <f>L18/'summary | O-IRP (high cost inst'!$G17</f>
        <v>1.096807165</v>
      </c>
      <c r="AJ18" s="21">
        <f>INDIRECT("'all | ALG^({\gamma}) (high cost instances)'!AE"&amp;ROW('all | ALG^({gamma}) (high cost '!$AE$10)+(ROW()-5) * 6)</f>
        <v>7154.064</v>
      </c>
      <c r="AK18" s="21">
        <f>INDIRECT("'all | ALG^({\gamma}) (high cost instances)'!AF"&amp;ROW('all | ALG^({gamma}) (high cost '!$AF$10)+(ROW()-5) * 6)</f>
        <v>7154.064</v>
      </c>
      <c r="AL18" s="21">
        <f>INDIRECT("'all | ALG^({\gamma}) (high cost instances)'!AG"&amp;ROW('all | ALG^({gamma}) (high cost '!$AG$10)+(ROW()-5) * 6)</f>
        <v>0</v>
      </c>
      <c r="AM18" s="21">
        <f>INDIRECT("'all | ALG^({\gamma}) (high cost instances)'!AH"&amp;ROW('all | ALG^({gamma}) (high cost '!$AH$10)+(ROW()-5) * 6)</f>
        <v>16.90566859</v>
      </c>
      <c r="AN18" s="32">
        <f>AJ18/'summary | O-IRP (high cost inst'!$G17</f>
        <v>1.123239322</v>
      </c>
      <c r="AP18" s="21">
        <v>7133.535</v>
      </c>
      <c r="AQ18" s="21">
        <v>7133.535</v>
      </c>
      <c r="AR18" s="21">
        <v>0.0</v>
      </c>
      <c r="AS18" s="21">
        <v>15.1858682274818</v>
      </c>
      <c r="AT18" s="32">
        <f>AP18/'summary | O-IRP (high cost inst'!$G17</f>
        <v>1.120016121</v>
      </c>
      <c r="AV18" s="21">
        <v>7668.862</v>
      </c>
      <c r="AW18" s="21">
        <v>7668.862</v>
      </c>
      <c r="AX18" s="21">
        <v>0.0</v>
      </c>
      <c r="AY18" s="21">
        <v>3.52017793655396</v>
      </c>
      <c r="AZ18" s="32">
        <f>AV18/'summary | O-IRP (high cost inst'!$G17</f>
        <v>1.204066297</v>
      </c>
      <c r="BB18" s="32"/>
      <c r="BC18" s="32"/>
      <c r="BD18" s="21">
        <v>0.0</v>
      </c>
      <c r="BE18" s="21">
        <v>0.0</v>
      </c>
      <c r="BF18" s="32"/>
      <c r="BG18" s="32"/>
      <c r="BH18" s="32"/>
      <c r="BI18" s="21">
        <v>0.0</v>
      </c>
      <c r="BJ18" s="21">
        <v>0.0</v>
      </c>
      <c r="BK18" s="21">
        <v>0.0</v>
      </c>
    </row>
    <row r="19">
      <c r="D19" s="22">
        <v>25.0</v>
      </c>
      <c r="F19" s="21">
        <v>9189.638</v>
      </c>
      <c r="G19" s="21">
        <v>9189.638</v>
      </c>
      <c r="H19" s="21">
        <v>0.0</v>
      </c>
      <c r="I19" s="21">
        <v>7.26463375091553</v>
      </c>
      <c r="J19" s="32">
        <f>F19/'summary | O-IRP (high cost inst'!G18</f>
        <v>1.190851361</v>
      </c>
      <c r="L19" s="21">
        <v>8317.836</v>
      </c>
      <c r="M19" s="21">
        <v>8317.836</v>
      </c>
      <c r="N19" s="21">
        <v>0.0</v>
      </c>
      <c r="O19" s="21">
        <v>28.427979183197</v>
      </c>
      <c r="P19" s="32">
        <f>L19/'summary | O-IRP (high cost inst'!$G18</f>
        <v>1.077877749</v>
      </c>
      <c r="AJ19" s="21">
        <f>INDIRECT("'all | ALG^({\gamma}) (high cost instances)'!AE"&amp;ROW('all | ALG^({gamma}) (high cost '!$AE$10)+(ROW()-5) * 6)</f>
        <v>8517.306</v>
      </c>
      <c r="AK19" s="21">
        <f>INDIRECT("'all | ALG^({\gamma}) (high cost instances)'!AF"&amp;ROW('all | ALG^({gamma}) (high cost '!$AF$10)+(ROW()-5) * 6)</f>
        <v>8517.306</v>
      </c>
      <c r="AL19" s="21">
        <f>INDIRECT("'all | ALG^({\gamma}) (high cost instances)'!AG"&amp;ROW('all | ALG^({gamma}) (high cost '!$AG$10)+(ROW()-5) * 6)</f>
        <v>0</v>
      </c>
      <c r="AM19" s="21">
        <f>INDIRECT("'all | ALG^({\gamma}) (high cost instances)'!AH"&amp;ROW('all | ALG^({gamma}) (high cost '!$AH$10)+(ROW()-5) * 6)</f>
        <v>17.85342612</v>
      </c>
      <c r="AN19" s="32">
        <f>AJ19/'summary | O-IRP (high cost inst'!$G18</f>
        <v>1.103726332</v>
      </c>
      <c r="AP19" s="21">
        <v>8562.6</v>
      </c>
      <c r="AQ19" s="21">
        <v>8562.6</v>
      </c>
      <c r="AR19" s="21">
        <v>0.0</v>
      </c>
      <c r="AS19" s="21">
        <v>48.2071002364159</v>
      </c>
      <c r="AT19" s="32">
        <f>AP19/'summary | O-IRP (high cost inst'!$G18</f>
        <v>1.109595815</v>
      </c>
      <c r="AV19" s="21">
        <v>9177.486</v>
      </c>
      <c r="AW19" s="21">
        <v>9177.486</v>
      </c>
      <c r="AX19" s="21">
        <v>0.0</v>
      </c>
      <c r="AY19" s="21">
        <v>9.16312274932861</v>
      </c>
      <c r="AZ19" s="32">
        <f>AV19/'summary | O-IRP (high cost inst'!$G18</f>
        <v>1.189276628</v>
      </c>
      <c r="BB19" s="32"/>
      <c r="BC19" s="32"/>
      <c r="BD19" s="21">
        <v>0.0</v>
      </c>
      <c r="BE19" s="21">
        <v>0.0</v>
      </c>
      <c r="BF19" s="32"/>
      <c r="BG19" s="32"/>
      <c r="BH19" s="32"/>
      <c r="BI19" s="21">
        <v>0.0</v>
      </c>
      <c r="BJ19" s="21">
        <v>0.0</v>
      </c>
      <c r="BK19" s="21">
        <v>0.0</v>
      </c>
    </row>
    <row r="20">
      <c r="D20" s="22">
        <v>30.0</v>
      </c>
      <c r="F20" s="21">
        <v>10580.986</v>
      </c>
      <c r="G20" s="21">
        <v>10580.986</v>
      </c>
      <c r="H20" s="21">
        <v>0.0</v>
      </c>
      <c r="I20" s="21">
        <v>24.3659427165985</v>
      </c>
      <c r="J20" s="32">
        <f>F20/'summary | O-IRP (high cost inst'!G19</f>
        <v>1.162245822</v>
      </c>
      <c r="L20" s="21">
        <v>10215.932</v>
      </c>
      <c r="M20" s="21">
        <v>10215.7105116878</v>
      </c>
      <c r="N20" s="21">
        <v>0.002109575929493</v>
      </c>
      <c r="O20" s="21">
        <v>55.9454417705536</v>
      </c>
      <c r="P20" s="32">
        <f>L20/'summary | O-IRP (high cost inst'!$G19</f>
        <v>1.122147245</v>
      </c>
      <c r="AJ20" s="21">
        <f>INDIRECT("'all | ALG^({\gamma}) (high cost instances)'!AE"&amp;ROW('all | ALG^({gamma}) (high cost '!$AE$10)+(ROW()-5) * 6)</f>
        <v>9852.814</v>
      </c>
      <c r="AK20" s="21">
        <f>INDIRECT("'all | ALG^({\gamma}) (high cost instances)'!AF"&amp;ROW('all | ALG^({gamma}) (high cost '!$AF$10)+(ROW()-5) * 6)</f>
        <v>9852.814</v>
      </c>
      <c r="AL20" s="21">
        <f>INDIRECT("'all | ALG^({\gamma}) (high cost instances)'!AG"&amp;ROW('all | ALG^({gamma}) (high cost '!$AG$10)+(ROW()-5) * 6)</f>
        <v>0</v>
      </c>
      <c r="AM20" s="21">
        <f>INDIRECT("'all | ALG^({\gamma}) (high cost instances)'!AH"&amp;ROW('all | ALG^({gamma}) (high cost '!$AH$10)+(ROW()-5) * 6)</f>
        <v>693.2298246</v>
      </c>
      <c r="AN20" s="32">
        <f>AJ20/'summary | O-IRP (high cost inst'!$G19</f>
        <v>1.082261323</v>
      </c>
      <c r="AP20" s="21">
        <v>9864.2534995061</v>
      </c>
      <c r="AQ20" s="21">
        <v>9864.0534995061</v>
      </c>
      <c r="AR20" s="21">
        <v>0.001830661532178</v>
      </c>
      <c r="AS20" s="21">
        <v>287.374191844463</v>
      </c>
      <c r="AT20" s="32">
        <f>AP20/'summary | O-IRP (high cost inst'!$G19</f>
        <v>1.08351787</v>
      </c>
      <c r="AV20" s="21">
        <v>10534.808</v>
      </c>
      <c r="AW20" s="21">
        <v>10534.808</v>
      </c>
      <c r="AX20" s="21">
        <v>0.0</v>
      </c>
      <c r="AY20" s="21">
        <v>18.2110862255096</v>
      </c>
      <c r="AZ20" s="32">
        <f>AV20/'summary | O-IRP (high cost inst'!$G19</f>
        <v>1.157173498</v>
      </c>
      <c r="BB20" s="32"/>
      <c r="BC20" s="32"/>
      <c r="BD20" s="21">
        <v>0.0</v>
      </c>
      <c r="BE20" s="21">
        <v>2.10957592949319E-5</v>
      </c>
      <c r="BF20" s="32"/>
      <c r="BG20" s="32"/>
      <c r="BH20" s="32"/>
      <c r="BI20" s="21">
        <v>4.5668815232194E-6</v>
      </c>
      <c r="BJ20" s="21">
        <v>1.83066153217777E-5</v>
      </c>
      <c r="BK20" s="21">
        <v>0.0</v>
      </c>
    </row>
    <row r="21">
      <c r="D21" s="24">
        <v>35.0</v>
      </c>
      <c r="F21" s="21">
        <v>11260.408</v>
      </c>
      <c r="G21" s="21">
        <v>11260.408</v>
      </c>
      <c r="H21" s="21">
        <v>0.0</v>
      </c>
      <c r="I21" s="21">
        <v>26.0135707378387</v>
      </c>
      <c r="J21" s="32">
        <f>F21/'summary | O-IRP (high cost inst'!G20</f>
        <v>1.181961528</v>
      </c>
      <c r="L21" s="21">
        <v>9891.474</v>
      </c>
      <c r="M21" s="21">
        <v>9891.474</v>
      </c>
      <c r="N21" s="21">
        <v>0.0</v>
      </c>
      <c r="O21" s="21">
        <v>127.622618722916</v>
      </c>
      <c r="P21" s="32">
        <f>L21/'summary | O-IRP (high cost inst'!$G20</f>
        <v>1.038269814</v>
      </c>
      <c r="AJ21" s="21">
        <f>INDIRECT("'all | ALG^({\gamma}) (high cost instances)'!AE"&amp;ROW('all | ALG^({gamma}) (high cost '!$AE$10)+(ROW()-5) * 6)</f>
        <v>10558.894</v>
      </c>
      <c r="AK21" s="21">
        <f>INDIRECT("'all | ALG^({\gamma}) (high cost instances)'!AF"&amp;ROW('all | ALG^({gamma}) (high cost '!$AF$10)+(ROW()-5) * 6)</f>
        <v>10558.894</v>
      </c>
      <c r="AL21" s="21">
        <f>INDIRECT("'all | ALG^({\gamma}) (high cost instances)'!AG"&amp;ROW('all | ALG^({gamma}) (high cost '!$AG$10)+(ROW()-5) * 6)</f>
        <v>0</v>
      </c>
      <c r="AM21" s="21">
        <f>INDIRECT("'all | ALG^({\gamma}) (high cost instances)'!AH"&amp;ROW('all | ALG^({gamma}) (high cost '!$AH$10)+(ROW()-5) * 6)</f>
        <v>799.1906184</v>
      </c>
      <c r="AN21" s="32">
        <f>AJ21/'summary | O-IRP (high cost inst'!$G20</f>
        <v>1.108326313</v>
      </c>
      <c r="AP21" s="21">
        <v>10312.7922222222</v>
      </c>
      <c r="AQ21" s="21">
        <v>10312.6811111111</v>
      </c>
      <c r="AR21" s="21">
        <v>8.87295042133E-4</v>
      </c>
      <c r="AS21" s="21">
        <v>671.864195161396</v>
      </c>
      <c r="AT21" s="32">
        <f>AP21/'summary | O-IRP (high cost inst'!$G20</f>
        <v>1.08249396</v>
      </c>
      <c r="AV21" s="21">
        <v>11244.4179958722</v>
      </c>
      <c r="AW21" s="21">
        <v>11244.4179958722</v>
      </c>
      <c r="AX21" s="21">
        <v>0.0</v>
      </c>
      <c r="AY21" s="21">
        <v>24.2304041385651</v>
      </c>
      <c r="AZ21" s="32">
        <f>AV21/'summary | O-IRP (high cost inst'!$G20</f>
        <v>1.180283119</v>
      </c>
      <c r="BB21" s="32"/>
      <c r="BC21" s="32"/>
      <c r="BD21" s="21">
        <v>0.0</v>
      </c>
      <c r="BE21" s="21">
        <v>0.0</v>
      </c>
      <c r="BF21" s="32"/>
      <c r="BG21" s="32"/>
      <c r="BH21" s="32"/>
      <c r="BI21" s="21">
        <v>9.63285290560199E-6</v>
      </c>
      <c r="BJ21" s="21">
        <v>8.87295042133218E-6</v>
      </c>
      <c r="BK21" s="21">
        <v>0.0</v>
      </c>
    </row>
    <row r="22">
      <c r="D22" s="24">
        <v>40.0</v>
      </c>
      <c r="F22" s="21">
        <v>12177.25</v>
      </c>
      <c r="G22" s="21">
        <v>12177.25</v>
      </c>
      <c r="H22" s="21">
        <v>0.0</v>
      </c>
      <c r="I22" s="21">
        <v>42.4525891304016</v>
      </c>
      <c r="J22" s="32">
        <f>F22/'summary | O-IRP (high cost inst'!G21</f>
        <v>1.173429448</v>
      </c>
      <c r="L22" s="27">
        <v>11499.696</v>
      </c>
      <c r="M22" s="27">
        <v>11499.696</v>
      </c>
      <c r="N22" s="27">
        <v>0.0</v>
      </c>
      <c r="O22" s="27">
        <v>1062.746216583251</v>
      </c>
      <c r="P22" s="32">
        <f>L22/'summary | O-IRP (high cost inst'!$G21</f>
        <v>1.108138696</v>
      </c>
      <c r="AJ22" s="21">
        <f>INDIRECT("'all | ALG^({\gamma}) (high cost instances)'!AE"&amp;ROW('all | ALG^({gamma}) (high cost '!$AE$10)+(ROW()-5) * 6)</f>
        <v>11338.098</v>
      </c>
      <c r="AK22" s="21">
        <f>INDIRECT("'all | ALG^({\gamma}) (high cost instances)'!AF"&amp;ROW('all | ALG^({gamma}) (high cost '!$AF$10)+(ROW()-5) * 6)</f>
        <v>11338.098</v>
      </c>
      <c r="AL22" s="21">
        <f>INDIRECT("'all | ALG^({\gamma}) (high cost instances)'!AG"&amp;ROW('all | ALG^({gamma}) (high cost '!$AG$10)+(ROW()-5) * 6)</f>
        <v>0</v>
      </c>
      <c r="AM22" s="21">
        <f>INDIRECT("'all | ALG^({\gamma}) (high cost instances)'!AH"&amp;ROW('all | ALG^({gamma}) (high cost '!$AH$10)+(ROW()-5) * 6)</f>
        <v>511.3339422</v>
      </c>
      <c r="AN22" s="32">
        <f>AJ22/'summary | O-IRP (high cost inst'!$G21</f>
        <v>1.092566719</v>
      </c>
      <c r="AP22" s="21">
        <v>11296.7957894737</v>
      </c>
      <c r="AQ22" s="21">
        <v>11296.6905263158</v>
      </c>
      <c r="AR22" s="21">
        <v>8.89454676914E-4</v>
      </c>
      <c r="AS22" s="21">
        <v>862.725585109309</v>
      </c>
      <c r="AT22" s="32">
        <f>AP22/'summary | O-IRP (high cost inst'!$G21</f>
        <v>1.088586738</v>
      </c>
      <c r="AV22" s="21">
        <v>12161.96</v>
      </c>
      <c r="AW22" s="21">
        <v>12161.96</v>
      </c>
      <c r="AX22" s="21">
        <v>0.0</v>
      </c>
      <c r="AY22" s="21">
        <v>573.67486410141</v>
      </c>
      <c r="AZ22" s="32">
        <f>AV22/'summary | O-IRP (high cost inst'!$G21</f>
        <v>1.171956067</v>
      </c>
      <c r="BB22" s="32"/>
      <c r="BC22" s="32"/>
      <c r="BD22" s="21">
        <v>0.0</v>
      </c>
      <c r="BE22" s="21">
        <v>0.0</v>
      </c>
      <c r="BF22" s="32"/>
      <c r="BG22" s="32"/>
      <c r="BH22" s="32"/>
      <c r="BI22" s="21">
        <v>9.4423209449683E-6</v>
      </c>
      <c r="BJ22" s="21">
        <v>8.89454676914248E-6</v>
      </c>
      <c r="BK22" s="21">
        <v>0.0</v>
      </c>
    </row>
    <row r="23">
      <c r="D23" s="24">
        <v>45.0</v>
      </c>
      <c r="F23" s="21">
        <v>13268.104</v>
      </c>
      <c r="G23" s="21">
        <v>13268.104</v>
      </c>
      <c r="H23" s="21">
        <v>0.0</v>
      </c>
      <c r="I23" s="21">
        <v>55.2799712657929</v>
      </c>
      <c r="J23" s="32">
        <f>F23/'summary | O-IRP (high cost inst'!G22</f>
        <v>1.168254539</v>
      </c>
      <c r="L23" s="21">
        <v>12834.5019961475</v>
      </c>
      <c r="M23" s="21">
        <v>12834.5019961475</v>
      </c>
      <c r="N23" s="21">
        <v>0.0</v>
      </c>
      <c r="O23" s="21">
        <v>170.646706819534</v>
      </c>
      <c r="P23" s="32">
        <f>L23/'summary | O-IRP (high cost inst'!$G22</f>
        <v>1.130075949</v>
      </c>
      <c r="AJ23" s="21">
        <f>INDIRECT("'all | ALG^({\gamma}) (high cost instances)'!AE"&amp;ROW('all | ALG^({gamma}) (high cost '!$AE$10)+(ROW()-5) * 6)</f>
        <v>12379.514</v>
      </c>
      <c r="AK23" s="21">
        <f>INDIRECT("'all | ALG^({\gamma}) (high cost instances)'!AF"&amp;ROW('all | ALG^({gamma}) (high cost '!$AF$10)+(ROW()-5) * 6)</f>
        <v>12379.114</v>
      </c>
      <c r="AL23" s="21">
        <f>INDIRECT("'all | ALG^({\gamma}) (high cost instances)'!AG"&amp;ROW('all | ALG^({gamma}) (high cost '!$AG$10)+(ROW()-5) * 6)</f>
        <v>0.003315888602</v>
      </c>
      <c r="AM23" s="21">
        <f>INDIRECT("'all | ALG^({\gamma}) (high cost instances)'!AH"&amp;ROW('all | ALG^({gamma}) (high cost '!$AH$10)+(ROW()-5) * 6)</f>
        <v>245.410409</v>
      </c>
      <c r="AN23" s="32">
        <f>AJ23/'summary | O-IRP (high cost inst'!$G22</f>
        <v>1.090014325</v>
      </c>
      <c r="AP23" s="21">
        <v>12357.2115789474</v>
      </c>
      <c r="AQ23" s="21">
        <v>12356.8957894737</v>
      </c>
      <c r="AR23" s="21">
        <v>0.002531389586173</v>
      </c>
      <c r="AS23" s="21">
        <v>410.445980586504</v>
      </c>
      <c r="AT23" s="32">
        <f>AP23/'summary | O-IRP (high cost inst'!$G22</f>
        <v>1.0880506</v>
      </c>
      <c r="AV23" s="21">
        <v>13236.88</v>
      </c>
      <c r="AW23" s="21">
        <v>13236.88</v>
      </c>
      <c r="AX23" s="21">
        <v>0.0</v>
      </c>
      <c r="AY23" s="21">
        <v>46.4587837219238</v>
      </c>
      <c r="AZ23" s="32">
        <f>AV23/'summary | O-IRP (high cost inst'!$G22</f>
        <v>1.165505271</v>
      </c>
      <c r="BB23" s="32"/>
      <c r="BC23" s="32"/>
      <c r="BD23" s="21">
        <v>0.0</v>
      </c>
      <c r="BE23" s="21">
        <v>0.0</v>
      </c>
      <c r="BF23" s="32"/>
      <c r="BG23" s="32"/>
      <c r="BH23" s="32"/>
      <c r="BI23" s="21">
        <v>1.29329708057578E-5</v>
      </c>
      <c r="BJ23" s="21">
        <v>2.53138958617342E-5</v>
      </c>
      <c r="BK23" s="21">
        <v>0.0</v>
      </c>
    </row>
    <row r="24">
      <c r="D24" s="24">
        <v>50.0</v>
      </c>
      <c r="F24" s="27">
        <v>14667.144</v>
      </c>
      <c r="G24" s="27">
        <v>14658.744</v>
      </c>
      <c r="H24" s="27">
        <v>0.5676</v>
      </c>
      <c r="I24" s="27">
        <v>1938.5468666038516</v>
      </c>
      <c r="J24" s="32">
        <f>F24/'summary | O-IRP (high cost inst'!G23</f>
        <v>1.163624878</v>
      </c>
      <c r="L24" s="27">
        <v>13868.31999697088</v>
      </c>
      <c r="M24" s="27">
        <v>13797.34934827658</v>
      </c>
      <c r="N24" s="27">
        <v>0.4742885312681499</v>
      </c>
      <c r="O24" s="27">
        <v>2197.3794546127315</v>
      </c>
      <c r="P24" s="32">
        <f>L24/'summary | O-IRP (high cost inst'!$G23</f>
        <v>1.100249794</v>
      </c>
      <c r="AJ24" s="21">
        <f>INDIRECT("'all | ALG^({\gamma}) (high cost instances)'!AE"&amp;ROW('all | ALG^({gamma}) (high cost '!$AE$10)+(ROW()-5) * 6)</f>
        <v>13680.12</v>
      </c>
      <c r="AK24" s="21">
        <f>INDIRECT("'all | ALG^({\gamma}) (high cost instances)'!AF"&amp;ROW('all | ALG^({gamma}) (high cost '!$AF$10)+(ROW()-5) * 6)</f>
        <v>13643.72</v>
      </c>
      <c r="AL24" s="21">
        <f>INDIRECT("'all | ALG^({\gamma}) (high cost instances)'!AG"&amp;ROW('all | ALG^({gamma}) (high cost '!$AG$10)+(ROW()-5) * 6)</f>
        <v>0.2601202965</v>
      </c>
      <c r="AM24" s="21">
        <f>INDIRECT("'all | ALG^({\gamma}) (high cost instances)'!AH"&amp;ROW('all | ALG^({gamma}) (high cost '!$AH$10)+(ROW()-5) * 6)</f>
        <v>4384.8875</v>
      </c>
      <c r="AN24" s="32">
        <f>AJ24/'summary | O-IRP (high cost inst'!$G23</f>
        <v>1.085318858</v>
      </c>
      <c r="AP24" s="21">
        <v>13632.5728571429</v>
      </c>
      <c r="AQ24" s="21">
        <v>13601.5728571429</v>
      </c>
      <c r="AR24" s="21">
        <v>0.223917616197411</v>
      </c>
      <c r="AS24" s="21">
        <v>2629.75066065788</v>
      </c>
      <c r="AT24" s="32">
        <f>AP24/'summary | O-IRP (high cost inst'!$G23</f>
        <v>1.081546682</v>
      </c>
      <c r="AV24" s="27">
        <v>14653.544</v>
      </c>
      <c r="AW24" s="27">
        <v>14653.544</v>
      </c>
      <c r="AX24" s="27">
        <v>0.0</v>
      </c>
      <c r="AY24" s="27">
        <v>1461.359624147416</v>
      </c>
      <c r="AZ24" s="32">
        <f>AV24/'summary | O-IRP (high cost inst'!$G23</f>
        <v>1.162545916</v>
      </c>
      <c r="BB24" s="32"/>
      <c r="BC24" s="32"/>
      <c r="BD24" s="21">
        <v>0.0</v>
      </c>
      <c r="BE24" s="21">
        <v>2.94392725905247E-5</v>
      </c>
      <c r="BF24" s="32"/>
      <c r="BG24" s="32"/>
      <c r="BH24" s="32"/>
      <c r="BI24" s="21">
        <v>8.09835449611E-4</v>
      </c>
      <c r="BJ24" s="21">
        <v>0.002239176161974</v>
      </c>
      <c r="BK24" s="21">
        <v>0.0</v>
      </c>
    </row>
    <row r="25">
      <c r="D25" s="25" t="s">
        <v>21</v>
      </c>
      <c r="F25" s="26">
        <f t="shared" ref="F25:J25" si="8">AVERAGE(F15:F24)</f>
        <v>9227.0124</v>
      </c>
      <c r="G25" s="26">
        <f t="shared" si="8"/>
        <v>9226.1724</v>
      </c>
      <c r="H25" s="26">
        <f t="shared" si="8"/>
        <v>0.05676</v>
      </c>
      <c r="I25" s="26">
        <f t="shared" si="8"/>
        <v>209.7717076</v>
      </c>
      <c r="J25" s="26">
        <f t="shared" si="8"/>
        <v>1.183394818</v>
      </c>
      <c r="L25" s="26">
        <f t="shared" ref="L25:P25" si="9">AVERAGE(L15:L24)</f>
        <v>8596.110399</v>
      </c>
      <c r="M25" s="26">
        <f t="shared" si="9"/>
        <v>8588.988661</v>
      </c>
      <c r="N25" s="26">
        <f t="shared" si="9"/>
        <v>0.0476920365</v>
      </c>
      <c r="O25" s="26">
        <f t="shared" si="9"/>
        <v>365.8412133</v>
      </c>
      <c r="P25" s="26">
        <f t="shared" si="9"/>
        <v>1.09662303</v>
      </c>
      <c r="AJ25" s="26">
        <f t="shared" ref="AJ25:AN25" si="10">AVERAGE(AJ15:AJ24)</f>
        <v>8510.2742</v>
      </c>
      <c r="AK25" s="26">
        <f t="shared" si="10"/>
        <v>8506.5942</v>
      </c>
      <c r="AL25" s="26">
        <f t="shared" si="10"/>
        <v>0.02634361851</v>
      </c>
      <c r="AM25" s="26">
        <f t="shared" si="10"/>
        <v>672.8107699</v>
      </c>
      <c r="AN25" s="26">
        <f t="shared" si="10"/>
        <v>1.079102787</v>
      </c>
      <c r="AP25" s="26">
        <f t="shared" ref="AP25:AT25" si="11">AVERAGE(AP15:AP24)</f>
        <v>8496.109245</v>
      </c>
      <c r="AQ25" s="26">
        <f t="shared" si="11"/>
        <v>8492.936028</v>
      </c>
      <c r="AR25" s="26">
        <f t="shared" si="11"/>
        <v>0.0230056417</v>
      </c>
      <c r="AS25" s="26">
        <f t="shared" si="11"/>
        <v>492.8233486</v>
      </c>
      <c r="AT25" s="26">
        <f t="shared" si="11"/>
        <v>1.079990403</v>
      </c>
      <c r="AV25" s="26">
        <f t="shared" ref="AV25:AZ25" si="12">AVERAGE(AV15:AV24)</f>
        <v>9187.9434</v>
      </c>
      <c r="AW25" s="26">
        <f t="shared" si="12"/>
        <v>9187.9434</v>
      </c>
      <c r="AX25" s="26">
        <f t="shared" si="12"/>
        <v>0</v>
      </c>
      <c r="AY25" s="26">
        <f t="shared" si="12"/>
        <v>213.758441</v>
      </c>
      <c r="AZ25" s="26">
        <f t="shared" si="12"/>
        <v>1.171695193</v>
      </c>
      <c r="BB25" s="27"/>
      <c r="BC25" s="27"/>
      <c r="BD25" s="26">
        <f t="shared" ref="BD25:BE25" si="13">AVERAGE(BD15:BD24)</f>
        <v>0</v>
      </c>
      <c r="BE25" s="26">
        <f t="shared" si="13"/>
        <v>0.00000557576103</v>
      </c>
      <c r="BF25" s="27"/>
      <c r="BG25" s="27"/>
      <c r="BH25" s="27"/>
      <c r="BI25" s="26">
        <f t="shared" ref="BI25:BK25" si="14">AVERAGE(BI15:BI24)</f>
        <v>0.00008464104758</v>
      </c>
      <c r="BJ25" s="26">
        <f t="shared" si="14"/>
        <v>0.000230056417</v>
      </c>
      <c r="BK25" s="26">
        <f t="shared" si="14"/>
        <v>0</v>
      </c>
    </row>
    <row r="26">
      <c r="C26" s="5">
        <v>3.0</v>
      </c>
      <c r="D26" s="20">
        <v>5.0</v>
      </c>
      <c r="F26" s="21">
        <v>3006.606</v>
      </c>
      <c r="G26" s="21">
        <v>3006.606</v>
      </c>
      <c r="H26" s="21">
        <v>0.0</v>
      </c>
      <c r="I26" s="21">
        <v>0.027084970474243</v>
      </c>
      <c r="J26" s="32">
        <f>F26/'summary | O-IRP (high cost inst'!G25</f>
        <v>1.149290498</v>
      </c>
      <c r="L26" s="21">
        <v>2707.44</v>
      </c>
      <c r="M26" s="21">
        <v>2707.44</v>
      </c>
      <c r="N26" s="21">
        <v>0.0</v>
      </c>
      <c r="O26" s="21">
        <v>0.318234252929687</v>
      </c>
      <c r="P26" s="32">
        <f>L26/'summary | O-IRP (high cost inst'!$G25</f>
        <v>1.034932767</v>
      </c>
      <c r="AJ26" s="21">
        <f>INDIRECT("'all | ALG^({\gamma}) (high cost instances)'!AE"&amp;ROW('all | ALG^({gamma}) (high cost '!$AE$11)+(ROW()-6) * 6)</f>
        <v>2694.616</v>
      </c>
      <c r="AK26" s="21">
        <f>INDIRECT("'all | ALG^({\gamma}) (high cost instances)'!AF"&amp;ROW('all | ALG^({gamma}) (high cost '!$AF$11)+(ROW()-6) * 6)</f>
        <v>2694.616</v>
      </c>
      <c r="AL26" s="21">
        <f>INDIRECT("'all | ALG^({\gamma}) (high cost instances)'!AG"&amp;ROW('all | ALG^({gamma}) (high cost '!$AG$11)+(ROW()-6) * 6)</f>
        <v>0</v>
      </c>
      <c r="AM26" s="21">
        <f>INDIRECT("'all | ALG^({\gamma}) (high cost instances)'!AH"&amp;ROW('all | ALG^({gamma}) (high cost '!$AH$11)+(ROW()-6) * 6)</f>
        <v>0.6068036556</v>
      </c>
      <c r="AN26" s="32">
        <f>AJ26/'summary | O-IRP (high cost inst'!$G25</f>
        <v>1.030030728</v>
      </c>
      <c r="AP26" s="21">
        <v>2715.345</v>
      </c>
      <c r="AQ26" s="21">
        <v>2715.345</v>
      </c>
      <c r="AR26" s="21">
        <v>0.0</v>
      </c>
      <c r="AS26" s="21">
        <v>266.73484954834</v>
      </c>
      <c r="AT26" s="32">
        <f>AP26/'summary | O-IRP (high cost inst'!$G25</f>
        <v>1.037954494</v>
      </c>
      <c r="AV26" s="21">
        <v>2961.036</v>
      </c>
      <c r="AW26" s="21">
        <v>2961.036</v>
      </c>
      <c r="AX26" s="21">
        <v>0.0</v>
      </c>
      <c r="AY26" s="21">
        <v>0.041093587875366</v>
      </c>
      <c r="AZ26" s="32">
        <f>AV26/'summary | O-IRP (high cost inst'!$G25</f>
        <v>1.131871133</v>
      </c>
      <c r="BB26" s="32"/>
      <c r="BC26" s="32"/>
      <c r="BD26" s="21">
        <v>0.0</v>
      </c>
      <c r="BE26" s="21">
        <v>0.0</v>
      </c>
      <c r="BF26" s="32"/>
      <c r="BG26" s="32"/>
      <c r="BH26" s="32"/>
      <c r="BI26" s="21">
        <v>0.0</v>
      </c>
      <c r="BJ26" s="21">
        <v>0.0</v>
      </c>
      <c r="BK26" s="21">
        <v>0.0</v>
      </c>
    </row>
    <row r="27">
      <c r="D27" s="22">
        <v>10.0</v>
      </c>
      <c r="F27" s="21">
        <v>5288.44</v>
      </c>
      <c r="G27" s="21">
        <v>5288.44</v>
      </c>
      <c r="H27" s="21">
        <v>0.0</v>
      </c>
      <c r="I27" s="21">
        <v>0.680507278442383</v>
      </c>
      <c r="J27" s="32">
        <f>F27/'summary | O-IRP (high cost inst'!G26</f>
        <v>1.140556255</v>
      </c>
      <c r="L27" s="21">
        <v>4956.21999866854</v>
      </c>
      <c r="M27" s="21">
        <v>4956.21999866854</v>
      </c>
      <c r="N27" s="21">
        <v>0.0</v>
      </c>
      <c r="O27" s="21">
        <v>2.00287518501282</v>
      </c>
      <c r="P27" s="32">
        <f>L27/'summary | O-IRP (high cost inst'!$G26</f>
        <v>1.068906468</v>
      </c>
      <c r="AJ27" s="21">
        <f>INDIRECT("'all | ALG^({\gamma}) (high cost instances)'!AE"&amp;ROW('all | ALG^({gamma}) (high cost '!$AE$11)+(ROW()-6) * 6)</f>
        <v>4880.984</v>
      </c>
      <c r="AK27" s="21">
        <f>INDIRECT("'all | ALG^({\gamma}) (high cost instances)'!AF"&amp;ROW('all | ALG^({gamma}) (high cost '!$AF$11)+(ROW()-6) * 6)</f>
        <v>4880.984</v>
      </c>
      <c r="AL27" s="21">
        <f>INDIRECT("'all | ALG^({\gamma}) (high cost instances)'!AG"&amp;ROW('all | ALG^({gamma}) (high cost '!$AG$11)+(ROW()-6) * 6)</f>
        <v>0</v>
      </c>
      <c r="AM27" s="21">
        <f>INDIRECT("'all | ALG^({\gamma}) (high cost instances)'!AH"&amp;ROW('all | ALG^({gamma}) (high cost '!$AH$11)+(ROW()-6) * 6)</f>
        <v>2.377388287</v>
      </c>
      <c r="AN27" s="32">
        <f>AJ27/'summary | O-IRP (high cost inst'!$G26</f>
        <v>1.052680343</v>
      </c>
      <c r="AP27" s="21">
        <v>4841.095</v>
      </c>
      <c r="AQ27" s="21">
        <v>4841.095</v>
      </c>
      <c r="AR27" s="21">
        <v>0.0</v>
      </c>
      <c r="AS27" s="21">
        <v>2.21551072597504</v>
      </c>
      <c r="AT27" s="32">
        <f>AP27/'summary | O-IRP (high cost inst'!$G26</f>
        <v>1.044077494</v>
      </c>
      <c r="AV27" s="21">
        <v>5322.256</v>
      </c>
      <c r="AW27" s="21">
        <v>5322.256</v>
      </c>
      <c r="AX27" s="21">
        <v>0.0</v>
      </c>
      <c r="AY27" s="21">
        <v>0.582196807861328</v>
      </c>
      <c r="AZ27" s="32">
        <f>AV27/'summary | O-IRP (high cost inst'!$G26</f>
        <v>1.147849342</v>
      </c>
      <c r="BB27" s="32"/>
      <c r="BC27" s="32"/>
      <c r="BD27" s="21">
        <v>0.0</v>
      </c>
      <c r="BE27" s="21">
        <v>0.0</v>
      </c>
      <c r="BF27" s="32"/>
      <c r="BG27" s="32"/>
      <c r="BH27" s="32"/>
      <c r="BI27" s="21">
        <v>0.0</v>
      </c>
      <c r="BJ27" s="21">
        <v>0.0</v>
      </c>
      <c r="BK27" s="21">
        <v>0.0</v>
      </c>
    </row>
    <row r="28">
      <c r="D28" s="22">
        <v>15.0</v>
      </c>
      <c r="F28" s="21">
        <v>6230.852</v>
      </c>
      <c r="G28" s="21">
        <v>6230.852</v>
      </c>
      <c r="H28" s="21">
        <v>0.0</v>
      </c>
      <c r="I28" s="21">
        <v>1.33619413375855</v>
      </c>
      <c r="J28" s="32">
        <f>F28/'summary | O-IRP (high cost inst'!G27</f>
        <v>1.178964696</v>
      </c>
      <c r="L28" s="21">
        <v>5694.09399599845</v>
      </c>
      <c r="M28" s="21">
        <v>5694.09399599845</v>
      </c>
      <c r="N28" s="21">
        <v>0.0</v>
      </c>
      <c r="O28" s="21">
        <v>3.69410691261292</v>
      </c>
      <c r="P28" s="32">
        <f>L28/'summary | O-IRP (high cost inst'!$G27</f>
        <v>1.077402545</v>
      </c>
      <c r="AJ28" s="21">
        <f>INDIRECT("'all | ALG^({\gamma}) (high cost instances)'!AE"&amp;ROW('all | ALG^({gamma}) (high cost '!$AE$11)+(ROW()-6) * 6)</f>
        <v>5758.186</v>
      </c>
      <c r="AK28" s="21">
        <f>INDIRECT("'all | ALG^({\gamma}) (high cost instances)'!AF"&amp;ROW('all | ALG^({gamma}) (high cost '!$AF$11)+(ROW()-6) * 6)</f>
        <v>5758.186</v>
      </c>
      <c r="AL28" s="21">
        <f>INDIRECT("'all | ALG^({\gamma}) (high cost instances)'!AG"&amp;ROW('all | ALG^({gamma}) (high cost '!$AG$11)+(ROW()-6) * 6)</f>
        <v>0</v>
      </c>
      <c r="AM28" s="21">
        <f>INDIRECT("'all | ALG^({\gamma}) (high cost instances)'!AH"&amp;ROW('all | ALG^({gamma}) (high cost '!$AH$11)+(ROW()-6) * 6)</f>
        <v>5.95969696</v>
      </c>
      <c r="AN28" s="32">
        <f>AJ28/'summary | O-IRP (high cost inst'!$G27</f>
        <v>1.089529652</v>
      </c>
      <c r="AP28" s="21">
        <v>5604.1715</v>
      </c>
      <c r="AQ28" s="21">
        <v>5604.1715</v>
      </c>
      <c r="AR28" s="21">
        <v>0.0</v>
      </c>
      <c r="AS28" s="21">
        <v>5.07911410331726</v>
      </c>
      <c r="AT28" s="32">
        <f>AP28/'summary | O-IRP (high cost inst'!$G27</f>
        <v>1.060387946</v>
      </c>
      <c r="AV28" s="21">
        <v>6179.704</v>
      </c>
      <c r="AW28" s="21">
        <v>6179.704</v>
      </c>
      <c r="AX28" s="21">
        <v>0.0</v>
      </c>
      <c r="AY28" s="21">
        <v>1.51340718269348</v>
      </c>
      <c r="AZ28" s="32">
        <f>AV28/'summary | O-IRP (high cost inst'!$G27</f>
        <v>1.169286777</v>
      </c>
      <c r="BB28" s="32"/>
      <c r="BC28" s="32"/>
      <c r="BD28" s="21">
        <v>0.0</v>
      </c>
      <c r="BE28" s="21">
        <v>0.0</v>
      </c>
      <c r="BF28" s="32"/>
      <c r="BG28" s="32"/>
      <c r="BH28" s="32"/>
      <c r="BI28" s="21">
        <v>0.0</v>
      </c>
      <c r="BJ28" s="21">
        <v>0.0</v>
      </c>
      <c r="BK28" s="21">
        <v>0.0</v>
      </c>
    </row>
    <row r="29">
      <c r="D29" s="22">
        <v>20.0</v>
      </c>
      <c r="F29" s="21">
        <v>7980.896</v>
      </c>
      <c r="G29" s="21">
        <v>7980.896</v>
      </c>
      <c r="H29" s="21">
        <v>0.0</v>
      </c>
      <c r="I29" s="21">
        <v>12.3964121341705</v>
      </c>
      <c r="J29" s="32">
        <f>F29/'summary | O-IRP (high cost inst'!G28</f>
        <v>1.164841955</v>
      </c>
      <c r="L29" s="21">
        <v>7365.80399869936</v>
      </c>
      <c r="M29" s="21">
        <v>7365.80399869936</v>
      </c>
      <c r="N29" s="21">
        <v>0.0</v>
      </c>
      <c r="O29" s="21">
        <v>164.708224010468</v>
      </c>
      <c r="P29" s="32">
        <f>L29/'summary | O-IRP (high cost inst'!$G28</f>
        <v>1.075066951</v>
      </c>
      <c r="AJ29" s="21">
        <f>INDIRECT("'all | ALG^({\gamma}) (high cost instances)'!AE"&amp;ROW('all | ALG^({gamma}) (high cost '!$AE$11)+(ROW()-6) * 6)</f>
        <v>7531.03</v>
      </c>
      <c r="AK29" s="21">
        <f>INDIRECT("'all | ALG^({\gamma}) (high cost instances)'!AF"&amp;ROW('all | ALG^({gamma}) (high cost '!$AF$11)+(ROW()-6) * 6)</f>
        <v>7531.03</v>
      </c>
      <c r="AL29" s="21">
        <f>INDIRECT("'all | ALG^({\gamma}) (high cost instances)'!AG"&amp;ROW('all | ALG^({gamma}) (high cost '!$AG$11)+(ROW()-6) * 6)</f>
        <v>0</v>
      </c>
      <c r="AM29" s="21">
        <f>INDIRECT("'all | ALG^({\gamma}) (high cost instances)'!AH"&amp;ROW('all | ALG^({gamma}) (high cost '!$AH$11)+(ROW()-6) * 6)</f>
        <v>47.28522186</v>
      </c>
      <c r="AN29" s="32">
        <f>AJ29/'summary | O-IRP (high cost inst'!$G28</f>
        <v>1.099182311</v>
      </c>
      <c r="AP29" s="21">
        <v>7565.095</v>
      </c>
      <c r="AQ29" s="21">
        <v>7565.095</v>
      </c>
      <c r="AR29" s="21">
        <v>0.0</v>
      </c>
      <c r="AS29" s="21">
        <v>38.3997637748718</v>
      </c>
      <c r="AT29" s="32">
        <f>AP29/'summary | O-IRP (high cost inst'!$G28</f>
        <v>1.104154226</v>
      </c>
      <c r="AV29" s="21">
        <v>8003.86200000001</v>
      </c>
      <c r="AW29" s="21">
        <v>8003.86200000001</v>
      </c>
      <c r="AX29" s="21">
        <v>0.0</v>
      </c>
      <c r="AY29" s="21">
        <v>14.024310874939</v>
      </c>
      <c r="AZ29" s="32">
        <f>AV29/'summary | O-IRP (high cost inst'!$G28</f>
        <v>1.168193929</v>
      </c>
      <c r="BB29" s="32"/>
      <c r="BC29" s="32"/>
      <c r="BD29" s="21">
        <v>0.0</v>
      </c>
      <c r="BE29" s="21">
        <v>0.0</v>
      </c>
      <c r="BF29" s="32"/>
      <c r="BG29" s="32"/>
      <c r="BH29" s="32"/>
      <c r="BI29" s="21">
        <v>0.0</v>
      </c>
      <c r="BJ29" s="21">
        <v>0.0</v>
      </c>
      <c r="BK29" s="21">
        <v>0.0</v>
      </c>
    </row>
    <row r="30">
      <c r="D30" s="22">
        <v>25.0</v>
      </c>
      <c r="F30" s="21">
        <v>9464.438</v>
      </c>
      <c r="G30" s="21">
        <v>9464.438</v>
      </c>
      <c r="H30" s="21">
        <v>0.0</v>
      </c>
      <c r="I30" s="21">
        <v>51.4966453552246</v>
      </c>
      <c r="J30" s="32">
        <f>F30/'summary | O-IRP (high cost inst'!G29</f>
        <v>1.155456116</v>
      </c>
      <c r="L30" s="21">
        <v>8679.608</v>
      </c>
      <c r="M30" s="21">
        <v>8679.608</v>
      </c>
      <c r="N30" s="21">
        <v>0.0</v>
      </c>
      <c r="O30" s="21">
        <v>178.336662626266</v>
      </c>
      <c r="P30" s="32">
        <f>L30/'summary | O-IRP (high cost inst'!$G29</f>
        <v>1.059640958</v>
      </c>
      <c r="AJ30" s="21">
        <f>INDIRECT("'all | ALG^({\gamma}) (high cost instances)'!AE"&amp;ROW('all | ALG^({gamma}) (high cost '!$AE$11)+(ROW()-6) * 6)</f>
        <v>8994.868</v>
      </c>
      <c r="AK30" s="21">
        <f>INDIRECT("'all | ALG^({\gamma}) (high cost instances)'!AF"&amp;ROW('all | ALG^({gamma}) (high cost '!$AF$11)+(ROW()-6) * 6)</f>
        <v>8994.868</v>
      </c>
      <c r="AL30" s="21">
        <f>INDIRECT("'all | ALG^({\gamma}) (high cost instances)'!AG"&amp;ROW('all | ALG^({gamma}) (high cost '!$AG$11)+(ROW()-6) * 6)</f>
        <v>0</v>
      </c>
      <c r="AM30" s="21">
        <f>INDIRECT("'all | ALG^({\gamma}) (high cost instances)'!AH"&amp;ROW('all | ALG^({gamma}) (high cost '!$AH$11)+(ROW()-6) * 6)</f>
        <v>104.0912956</v>
      </c>
      <c r="AN30" s="32">
        <f>AJ30/'summary | O-IRP (high cost inst'!$G29</f>
        <v>1.098129148</v>
      </c>
      <c r="AP30" s="21">
        <v>8995.789</v>
      </c>
      <c r="AQ30" s="21">
        <v>8995.789</v>
      </c>
      <c r="AR30" s="21">
        <v>0.0</v>
      </c>
      <c r="AS30" s="21">
        <v>177.749205935001</v>
      </c>
      <c r="AT30" s="32">
        <f>AP30/'summary | O-IRP (high cost inst'!$G29</f>
        <v>1.098241588</v>
      </c>
      <c r="AV30" s="21">
        <v>9438.886</v>
      </c>
      <c r="AW30" s="21">
        <v>9438.886</v>
      </c>
      <c r="AX30" s="21">
        <v>0.0</v>
      </c>
      <c r="AY30" s="21">
        <v>102.103753232956</v>
      </c>
      <c r="AZ30" s="32">
        <f>AV30/'summary | O-IRP (high cost inst'!$G29</f>
        <v>1.152336626</v>
      </c>
      <c r="BB30" s="32"/>
      <c r="BC30" s="32"/>
      <c r="BD30" s="21">
        <v>0.0</v>
      </c>
      <c r="BE30" s="21">
        <v>0.0</v>
      </c>
      <c r="BF30" s="32"/>
      <c r="BG30" s="32"/>
      <c r="BH30" s="32"/>
      <c r="BI30" s="21">
        <v>4.94624911090273E-6</v>
      </c>
      <c r="BJ30" s="21">
        <v>0.0</v>
      </c>
      <c r="BK30" s="21">
        <v>0.0</v>
      </c>
    </row>
    <row r="31">
      <c r="D31" s="22">
        <v>30.0</v>
      </c>
      <c r="F31" s="21">
        <v>10796.386</v>
      </c>
      <c r="G31" s="21">
        <v>10796.386</v>
      </c>
      <c r="H31" s="21">
        <v>0.0</v>
      </c>
      <c r="I31" s="21">
        <v>64.0756876468658</v>
      </c>
      <c r="J31" s="32">
        <f>F31/'summary | O-IRP (high cost inst'!G30</f>
        <v>1.139792759</v>
      </c>
      <c r="L31" s="21">
        <v>10255.758</v>
      </c>
      <c r="M31" s="21">
        <v>10255.758</v>
      </c>
      <c r="N31" s="21">
        <v>0.0</v>
      </c>
      <c r="O31" s="21">
        <v>719.797757005692</v>
      </c>
      <c r="P31" s="32">
        <f>L31/'summary | O-IRP (high cost inst'!$G30</f>
        <v>1.082717745</v>
      </c>
      <c r="AJ31" s="21">
        <f>INDIRECT("'all | ALG^({\gamma}) (high cost instances)'!AE"&amp;ROW('all | ALG^({gamma}) (high cost '!$AE$11)+(ROW()-6) * 6)</f>
        <v>10294.334</v>
      </c>
      <c r="AK31" s="21">
        <f>INDIRECT("'all | ALG^({\gamma}) (high cost instances)'!AF"&amp;ROW('all | ALG^({gamma}) (high cost '!$AF$11)+(ROW()-6) * 6)</f>
        <v>10294.334</v>
      </c>
      <c r="AL31" s="21">
        <f>INDIRECT("'all | ALG^({\gamma}) (high cost instances)'!AG"&amp;ROW('all | ALG^({gamma}) (high cost '!$AG$11)+(ROW()-6) * 6)</f>
        <v>0</v>
      </c>
      <c r="AM31" s="21">
        <f>INDIRECT("'all | ALG^({\gamma}) (high cost instances)'!AH"&amp;ROW('all | ALG^({gamma}) (high cost '!$AH$11)+(ROW()-6) * 6)</f>
        <v>938.4412203</v>
      </c>
      <c r="AN31" s="32">
        <f>AJ31/'summary | O-IRP (high cost inst'!$G30</f>
        <v>1.086790279</v>
      </c>
      <c r="AP31" s="21">
        <v>10344.597</v>
      </c>
      <c r="AQ31" s="21">
        <v>10344.547</v>
      </c>
      <c r="AR31" s="21">
        <v>4.36990741915E-4</v>
      </c>
      <c r="AS31" s="21">
        <v>1472.63591550589</v>
      </c>
      <c r="AT31" s="32">
        <f>AP31/'summary | O-IRP (high cost inst'!$G30</f>
        <v>1.092096629</v>
      </c>
      <c r="AV31" s="21">
        <v>10818.008</v>
      </c>
      <c r="AW31" s="21">
        <v>10818.008</v>
      </c>
      <c r="AX31" s="21">
        <v>0.0</v>
      </c>
      <c r="AY31" s="21">
        <v>168.371321678162</v>
      </c>
      <c r="AZ31" s="32">
        <f>AV31/'summary | O-IRP (high cost inst'!$G30</f>
        <v>1.14207543</v>
      </c>
      <c r="BB31" s="32"/>
      <c r="BC31" s="32"/>
      <c r="BD31" s="21">
        <v>0.0</v>
      </c>
      <c r="BE31" s="21">
        <v>0.0</v>
      </c>
      <c r="BF31" s="32"/>
      <c r="BG31" s="32"/>
      <c r="BH31" s="32"/>
      <c r="BI31" s="21">
        <v>4.35080354992346E-6</v>
      </c>
      <c r="BJ31" s="21">
        <v>4.36990741914937E-6</v>
      </c>
      <c r="BK31" s="21">
        <v>0.0</v>
      </c>
    </row>
    <row r="32">
      <c r="D32" s="24">
        <v>35.0</v>
      </c>
      <c r="F32" s="21">
        <v>11437.8079956614</v>
      </c>
      <c r="G32" s="21">
        <v>11437.8079956614</v>
      </c>
      <c r="H32" s="21">
        <v>0.0</v>
      </c>
      <c r="I32" s="21">
        <v>170.964976167679</v>
      </c>
      <c r="J32" s="32">
        <f>F32/'summary | O-IRP (high cost inst'!G31</f>
        <v>1.152173591</v>
      </c>
      <c r="L32" s="21">
        <v>10322.234</v>
      </c>
      <c r="M32" s="21">
        <v>10275.3411492669</v>
      </c>
      <c r="N32" s="21">
        <v>0.438335821904281</v>
      </c>
      <c r="O32" s="21">
        <v>3198.54359264374</v>
      </c>
      <c r="P32" s="32">
        <f>L32/'summary | O-IRP (high cost inst'!$G31</f>
        <v>1.03979761</v>
      </c>
      <c r="AJ32" s="21">
        <f>INDIRECT("'all | ALG^({\gamma}) (high cost instances)'!AE"&amp;ROW('all | ALG^({gamma}) (high cost '!$AE$11)+(ROW()-6) * 6)</f>
        <v>10908.924</v>
      </c>
      <c r="AK32" s="21">
        <f>INDIRECT("'all | ALG^({\gamma}) (high cost instances)'!AF"&amp;ROW('all | ALG^({gamma}) (high cost '!$AF$11)+(ROW()-6) * 6)</f>
        <v>10908.724</v>
      </c>
      <c r="AL32" s="21">
        <f>INDIRECT("'all | ALG^({\gamma}) (high cost instances)'!AG"&amp;ROW('all | ALG^({gamma}) (high cost '!$AG$11)+(ROW()-6) * 6)</f>
        <v>0.001531164949</v>
      </c>
      <c r="AM32" s="21">
        <f>INDIRECT("'all | ALG^({\gamma}) (high cost instances)'!AH"&amp;ROW('all | ALG^({gamma}) (high cost '!$AH$11)+(ROW()-6) * 6)</f>
        <v>2689.832834</v>
      </c>
      <c r="AN32" s="32">
        <f>AJ32/'summary | O-IRP (high cost inst'!$G31</f>
        <v>1.098897109</v>
      </c>
      <c r="AP32" s="21">
        <v>10849.0894444444</v>
      </c>
      <c r="AQ32" s="21">
        <v>10849.0338888889</v>
      </c>
      <c r="AR32" s="21">
        <v>5.42104321038E-4</v>
      </c>
      <c r="AS32" s="21">
        <v>1574.59873717361</v>
      </c>
      <c r="AT32" s="32">
        <f>AP32/'summary | O-IRP (high cost inst'!$G31</f>
        <v>1.092869748</v>
      </c>
      <c r="AV32" s="21">
        <v>11469.018</v>
      </c>
      <c r="AW32" s="21">
        <v>11469.018</v>
      </c>
      <c r="AX32" s="21">
        <v>0.0</v>
      </c>
      <c r="AY32" s="21">
        <v>589.994524240494</v>
      </c>
      <c r="AZ32" s="32">
        <f>AV32/'summary | O-IRP (high cost inst'!$G31</f>
        <v>1.155317492</v>
      </c>
      <c r="BB32" s="32"/>
      <c r="BC32" s="32"/>
      <c r="BD32" s="21">
        <v>0.0</v>
      </c>
      <c r="BE32" s="21">
        <v>0.004383358219043</v>
      </c>
      <c r="BF32" s="32"/>
      <c r="BG32" s="32"/>
      <c r="BH32" s="32"/>
      <c r="BI32" s="21">
        <v>2.09023368739363E-5</v>
      </c>
      <c r="BJ32" s="21">
        <v>5.42104321037648E-6</v>
      </c>
      <c r="BK32" s="21">
        <v>0.0</v>
      </c>
    </row>
    <row r="33">
      <c r="D33" s="24">
        <v>40.0</v>
      </c>
      <c r="F33" s="21">
        <v>12364.65</v>
      </c>
      <c r="G33" s="21">
        <v>12364.65</v>
      </c>
      <c r="H33" s="21">
        <v>0.0</v>
      </c>
      <c r="I33" s="21">
        <v>427.343564224243</v>
      </c>
      <c r="J33" s="32">
        <f>F33/'summary | O-IRP (high cost inst'!G32</f>
        <v>1.169410867</v>
      </c>
      <c r="L33" s="27">
        <v>11939.72398166204</v>
      </c>
      <c r="M33" s="27">
        <v>11939.72398166204</v>
      </c>
      <c r="N33" s="27">
        <v>0.0</v>
      </c>
      <c r="O33" s="27">
        <v>1428.0024077892306</v>
      </c>
      <c r="P33" s="32">
        <f>L33/'summary | O-IRP (high cost inst'!$G32</f>
        <v>1.129222661</v>
      </c>
      <c r="AJ33" s="21">
        <f>INDIRECT("'all | ALG^({\gamma}) (high cost instances)'!AE"&amp;ROW('all | ALG^({gamma}) (high cost '!$AE$11)+(ROW()-6) * 6)</f>
        <v>11627.414</v>
      </c>
      <c r="AK33" s="21">
        <f>INDIRECT("'all | ALG^({\gamma}) (high cost instances)'!AF"&amp;ROW('all | ALG^({gamma}) (high cost '!$AF$11)+(ROW()-6) * 6)</f>
        <v>11627.214</v>
      </c>
      <c r="AL33" s="21">
        <f>INDIRECT("'all | ALG^({\gamma}) (high cost instances)'!AG"&amp;ROW('all | ALG^({gamma}) (high cost '!$AG$11)+(ROW()-6) * 6)</f>
        <v>0.001624781162</v>
      </c>
      <c r="AM33" s="21">
        <f>INDIRECT("'all | ALG^({\gamma}) (high cost instances)'!AH"&amp;ROW('all | ALG^({gamma}) (high cost '!$AH$11)+(ROW()-6) * 6)</f>
        <v>2352.483204</v>
      </c>
      <c r="AN33" s="32">
        <f>AJ33/'summary | O-IRP (high cost inst'!$G32</f>
        <v>1.099685336</v>
      </c>
      <c r="AP33" s="21">
        <v>11680.55</v>
      </c>
      <c r="AQ33" s="21">
        <v>11680.3277777778</v>
      </c>
      <c r="AR33" s="21">
        <v>0.001893769926255</v>
      </c>
      <c r="AS33" s="21">
        <v>2313.22042104933</v>
      </c>
      <c r="AT33" s="32">
        <f>AP33/'summary | O-IRP (high cost inst'!$G32</f>
        <v>1.104710776</v>
      </c>
      <c r="AV33" s="21">
        <v>12401.56</v>
      </c>
      <c r="AW33" s="21">
        <v>12401.56</v>
      </c>
      <c r="AX33" s="21">
        <v>0.0</v>
      </c>
      <c r="AY33" s="21">
        <v>751.048517608643</v>
      </c>
      <c r="AZ33" s="32">
        <f>AV33/'summary | O-IRP (high cost inst'!$G32</f>
        <v>1.172901702</v>
      </c>
      <c r="BB33" s="32"/>
      <c r="BC33" s="32"/>
      <c r="BD33" s="21">
        <v>0.0</v>
      </c>
      <c r="BE33" s="21">
        <v>0.0</v>
      </c>
      <c r="BF33" s="32"/>
      <c r="BG33" s="32"/>
      <c r="BH33" s="32"/>
      <c r="BI33" s="21">
        <v>1.44742732402927E-5</v>
      </c>
      <c r="BJ33" s="21">
        <v>1.89376992625452E-5</v>
      </c>
      <c r="BK33" s="21">
        <v>0.0</v>
      </c>
    </row>
    <row r="34">
      <c r="D34" s="24">
        <v>45.0</v>
      </c>
      <c r="F34" s="21">
        <v>13450.1039999564</v>
      </c>
      <c r="G34" s="21">
        <v>13450.1039999564</v>
      </c>
      <c r="H34" s="21">
        <v>0.0</v>
      </c>
      <c r="I34" s="21">
        <v>332.065050315857</v>
      </c>
      <c r="J34" s="32">
        <f>F34/'summary | O-IRP (high cost inst'!G33</f>
        <v>1.165783296</v>
      </c>
      <c r="L34" s="21">
        <v>12906.7759875067</v>
      </c>
      <c r="M34" s="21">
        <v>12906.4759875067</v>
      </c>
      <c r="N34" s="21">
        <v>0.002288218823305</v>
      </c>
      <c r="O34" s="21">
        <v>1682.94636178017</v>
      </c>
      <c r="P34" s="32">
        <f>L34/'summary | O-IRP (high cost inst'!$G33</f>
        <v>1.118690521</v>
      </c>
      <c r="AJ34" s="21">
        <f>INDIRECT("'all | ALG^({\gamma}) (high cost instances)'!AE"&amp;ROW('all | ALG^({gamma}) (high cost '!$AE$11)+(ROW()-6) * 6)</f>
        <v>12767.55</v>
      </c>
      <c r="AK34" s="21">
        <f>INDIRECT("'all | ALG^({\gamma}) (high cost instances)'!AF"&amp;ROW('all | ALG^({gamma}) (high cost '!$AF$11)+(ROW()-6) * 6)</f>
        <v>12767.35</v>
      </c>
      <c r="AL34" s="21">
        <f>INDIRECT("'all | ALG^({\gamma}) (high cost instances)'!AG"&amp;ROW('all | ALG^({gamma}) (high cost '!$AG$11)+(ROW()-6) * 6)</f>
        <v>0.001637474588</v>
      </c>
      <c r="AM34" s="21">
        <f>INDIRECT("'all | ALG^({\gamma}) (high cost instances)'!AH"&amp;ROW('all | ALG^({gamma}) (high cost '!$AH$11)+(ROW()-6) * 6)</f>
        <v>2591.985892</v>
      </c>
      <c r="AN34" s="32">
        <f>AJ34/'summary | O-IRP (high cost inst'!$G33</f>
        <v>1.106623155</v>
      </c>
      <c r="AP34" s="21">
        <v>12713.913</v>
      </c>
      <c r="AQ34" s="21">
        <v>12713.763</v>
      </c>
      <c r="AR34" s="21">
        <v>0.001166890365203</v>
      </c>
      <c r="AS34" s="21">
        <v>2717.77339266539</v>
      </c>
      <c r="AT34" s="32">
        <f>AP34/'summary | O-IRP (high cost inst'!$G33</f>
        <v>1.101974185</v>
      </c>
      <c r="AV34" s="21">
        <v>13454.68</v>
      </c>
      <c r="AW34" s="21">
        <v>13454.68</v>
      </c>
      <c r="AX34" s="21">
        <v>0.0</v>
      </c>
      <c r="AY34" s="21">
        <v>1396.80265159607</v>
      </c>
      <c r="AZ34" s="32">
        <f>AV34/'summary | O-IRP (high cost inst'!$G33</f>
        <v>1.166179919</v>
      </c>
      <c r="BB34" s="32"/>
      <c r="BC34" s="32"/>
      <c r="BD34" s="21">
        <v>0.0</v>
      </c>
      <c r="BE34" s="21">
        <v>2.28821882330501E-5</v>
      </c>
      <c r="BF34" s="32"/>
      <c r="BG34" s="32"/>
      <c r="BH34" s="32"/>
      <c r="BI34" s="21">
        <v>1.31007912833E-4</v>
      </c>
      <c r="BJ34" s="21">
        <v>1.16689036520267E-5</v>
      </c>
      <c r="BK34" s="21">
        <v>0.0</v>
      </c>
    </row>
    <row r="35">
      <c r="D35" s="24">
        <v>50.0</v>
      </c>
      <c r="F35" s="27">
        <v>14984.344000000001</v>
      </c>
      <c r="G35" s="27">
        <v>14863.144</v>
      </c>
      <c r="H35" s="27">
        <v>0.8138673044874121</v>
      </c>
      <c r="I35" s="27">
        <v>3097.469501684188</v>
      </c>
      <c r="J35" s="32">
        <f>F35/'summary | O-IRP (high cost inst'!G34</f>
        <v>1.178158425</v>
      </c>
      <c r="L35" s="27">
        <v>14536.02398322956</v>
      </c>
      <c r="M35" s="27">
        <v>13942.64208195002</v>
      </c>
      <c r="N35" s="27">
        <v>4.0769878139340205</v>
      </c>
      <c r="O35" s="27">
        <v>5696.470737743377</v>
      </c>
      <c r="P35" s="32">
        <f>L35/'summary | O-IRP (high cost inst'!$G34</f>
        <v>1.142908834</v>
      </c>
      <c r="AJ35" s="21">
        <f>INDIRECT("'all | ALG^({\gamma}) (high cost instances)'!AE"&amp;ROW('all | ALG^({gamma}) (high cost '!$AE$11)+(ROW()-6) * 6)</f>
        <v>14440.888</v>
      </c>
      <c r="AK35" s="21">
        <f>INDIRECT("'all | ALG^({\gamma}) (high cost instances)'!AF"&amp;ROW('all | ALG^({gamma}) (high cost '!$AF$11)+(ROW()-6) * 6)</f>
        <v>14415.488</v>
      </c>
      <c r="AL35" s="21">
        <f>INDIRECT("'all | ALG^({\gamma}) (high cost instances)'!AG"&amp;ROW('all | ALG^({gamma}) (high cost '!$AG$11)+(ROW()-6) * 6)</f>
        <v>0.1689804341</v>
      </c>
      <c r="AM35" s="21">
        <f>INDIRECT("'all | ALG^({\gamma}) (high cost instances)'!AH"&amp;ROW('all | ALG^({gamma}) (high cost '!$AH$11)+(ROW()-6) * 6)</f>
        <v>6217.590134</v>
      </c>
      <c r="AN35" s="32">
        <f>AJ35/'summary | O-IRP (high cost inst'!$G34</f>
        <v>1.135428676</v>
      </c>
      <c r="AP35" s="21">
        <v>13999.2292857143</v>
      </c>
      <c r="AQ35" s="21">
        <v>13982.3728472809</v>
      </c>
      <c r="AR35" s="21">
        <v>0.116516135332316</v>
      </c>
      <c r="AS35" s="21">
        <v>5336.29905152321</v>
      </c>
      <c r="AT35" s="32">
        <f>AP35/'summary | O-IRP (high cost inst'!$G34</f>
        <v>1.100702835</v>
      </c>
      <c r="AV35" s="27">
        <v>14981.944</v>
      </c>
      <c r="AW35" s="27">
        <v>14888.144</v>
      </c>
      <c r="AX35" s="27">
        <v>0.626710553181238</v>
      </c>
      <c r="AY35" s="27">
        <v>3382.7267717933655</v>
      </c>
      <c r="AZ35" s="32">
        <f>AV35/'summary | O-IRP (high cost inst'!$G34</f>
        <v>1.177969723</v>
      </c>
      <c r="BB35" s="32"/>
      <c r="BC35" s="32"/>
      <c r="BD35" s="21">
        <v>0.004941091306093</v>
      </c>
      <c r="BE35" s="21">
        <v>0.04366937108147</v>
      </c>
      <c r="BF35" s="32"/>
      <c r="BG35" s="32"/>
      <c r="BH35" s="32"/>
      <c r="BI35" s="21">
        <v>0.001532105999881</v>
      </c>
      <c r="BJ35" s="21">
        <v>0.001165161353323</v>
      </c>
      <c r="BK35" s="21">
        <v>0.003831131914765</v>
      </c>
    </row>
    <row r="36">
      <c r="D36" s="25" t="s">
        <v>21</v>
      </c>
      <c r="F36" s="26">
        <f t="shared" ref="F36:J36" si="15">AVERAGE(F26:F35)</f>
        <v>9500.4524</v>
      </c>
      <c r="G36" s="26">
        <f t="shared" si="15"/>
        <v>9488.3324</v>
      </c>
      <c r="H36" s="26">
        <f t="shared" si="15"/>
        <v>0.08138673045</v>
      </c>
      <c r="I36" s="26">
        <f t="shared" si="15"/>
        <v>415.7855624</v>
      </c>
      <c r="J36" s="26">
        <f t="shared" si="15"/>
        <v>1.159442846</v>
      </c>
      <c r="L36" s="26">
        <f t="shared" ref="L36:P36" si="16">AVERAGE(L26:L35)</f>
        <v>8936.368195</v>
      </c>
      <c r="M36" s="26">
        <f t="shared" si="16"/>
        <v>8872.310719</v>
      </c>
      <c r="N36" s="26">
        <f t="shared" si="16"/>
        <v>0.4517611855</v>
      </c>
      <c r="O36" s="26">
        <f t="shared" si="16"/>
        <v>1307.482096</v>
      </c>
      <c r="P36" s="26">
        <f t="shared" si="16"/>
        <v>1.082928706</v>
      </c>
      <c r="AJ36" s="26">
        <f t="shared" ref="AJ36:AN36" si="17">AVERAGE(AJ26:AJ35)</f>
        <v>8989.8794</v>
      </c>
      <c r="AK36" s="26">
        <f t="shared" si="17"/>
        <v>8987.2794</v>
      </c>
      <c r="AL36" s="26">
        <f t="shared" si="17"/>
        <v>0.01737738548</v>
      </c>
      <c r="AM36" s="26">
        <f t="shared" si="17"/>
        <v>1495.065369</v>
      </c>
      <c r="AN36" s="26">
        <f t="shared" si="17"/>
        <v>1.089697673</v>
      </c>
      <c r="AP36" s="26">
        <f t="shared" ref="AP36:AT36" si="18">AVERAGE(AP26:AP35)</f>
        <v>8930.887423</v>
      </c>
      <c r="AQ36" s="26">
        <f t="shared" si="18"/>
        <v>8929.154001</v>
      </c>
      <c r="AR36" s="26">
        <f t="shared" si="18"/>
        <v>0.01205558907</v>
      </c>
      <c r="AS36" s="26">
        <f t="shared" si="18"/>
        <v>1390.470596</v>
      </c>
      <c r="AT36" s="26">
        <f t="shared" si="18"/>
        <v>1.083716992</v>
      </c>
      <c r="AV36" s="26">
        <f t="shared" ref="AV36:AZ36" si="19">AVERAGE(AV26:AV35)</f>
        <v>9503.0954</v>
      </c>
      <c r="AW36" s="26">
        <f t="shared" si="19"/>
        <v>9493.7154</v>
      </c>
      <c r="AX36" s="26">
        <f t="shared" si="19"/>
        <v>0.06267105532</v>
      </c>
      <c r="AY36" s="26">
        <f t="shared" si="19"/>
        <v>640.7208549</v>
      </c>
      <c r="AZ36" s="26">
        <f t="shared" si="19"/>
        <v>1.158398207</v>
      </c>
      <c r="BB36" s="27"/>
      <c r="BC36" s="27"/>
      <c r="BD36" s="26">
        <f t="shared" ref="BD36:BE36" si="20">AVERAGE(BD26:BD35)</f>
        <v>0.0004941091306</v>
      </c>
      <c r="BE36" s="26">
        <f t="shared" si="20"/>
        <v>0.004807561149</v>
      </c>
      <c r="BF36" s="27"/>
      <c r="BG36" s="27"/>
      <c r="BH36" s="27"/>
      <c r="BI36" s="26">
        <f t="shared" ref="BI36:BK36" si="21">AVERAGE(BI26:BI35)</f>
        <v>0.0001707787575</v>
      </c>
      <c r="BJ36" s="26">
        <f t="shared" si="21"/>
        <v>0.0001205558907</v>
      </c>
      <c r="BK36" s="26">
        <f t="shared" si="21"/>
        <v>0.0003831131915</v>
      </c>
    </row>
    <row r="37">
      <c r="C37" s="5">
        <v>4.0</v>
      </c>
      <c r="D37" s="20">
        <v>5.0</v>
      </c>
      <c r="F37" s="21">
        <v>3332.4025</v>
      </c>
      <c r="G37" s="21">
        <v>3332.4025</v>
      </c>
      <c r="H37" s="21">
        <v>0.0</v>
      </c>
      <c r="I37" s="21">
        <v>0.024982452392578</v>
      </c>
      <c r="J37" s="32">
        <f>F37/'summary | O-IRP (high cost inst'!G36</f>
        <v>1.141426837</v>
      </c>
      <c r="L37" s="21">
        <v>3095.308</v>
      </c>
      <c r="M37" s="21">
        <v>3095.308</v>
      </c>
      <c r="N37" s="21">
        <v>0.0</v>
      </c>
      <c r="O37" s="21">
        <v>0.396548080444336</v>
      </c>
      <c r="P37" s="32">
        <f>L37/'summary | O-IRP (high cost inst'!$G36</f>
        <v>1.060216352</v>
      </c>
      <c r="AJ37" s="21">
        <f>INDIRECT("'all | ALG^({\gamma}) (high cost instances)'!AE"&amp;ROW('all | ALG^({gamma}) (high cost '!$AE$12)+(ROW()-7) * 6)</f>
        <v>2944.554</v>
      </c>
      <c r="AK37" s="21">
        <f>INDIRECT("'all | ALG^({\gamma}) (high cost instances)'!AF"&amp;ROW('all | ALG^({gamma}) (high cost '!$AF$12)+(ROW()-7) * 6)</f>
        <v>2944.554</v>
      </c>
      <c r="AL37" s="21">
        <f>INDIRECT("'all | ALG^({\gamma}) (high cost instances)'!AG"&amp;ROW('all | ALG^({gamma}) (high cost '!$AG$12)+(ROW()-7) * 6)</f>
        <v>0</v>
      </c>
      <c r="AM37" s="21">
        <f>INDIRECT("'all | ALG^({\gamma}) (high cost instances)'!AH"&amp;ROW('all | ALG^({gamma}) (high cost '!$AH$12)+(ROW()-7) * 6)</f>
        <v>0.9866509914</v>
      </c>
      <c r="AN37" s="32">
        <f>AJ37/'summary | O-IRP (high cost inst'!$G36</f>
        <v>1.008579534</v>
      </c>
      <c r="AP37" s="21">
        <v>2965.1685</v>
      </c>
      <c r="AQ37" s="21">
        <v>2965.1685</v>
      </c>
      <c r="AR37" s="21">
        <v>0.0</v>
      </c>
      <c r="AS37" s="21">
        <v>0.997055220603943</v>
      </c>
      <c r="AT37" s="32">
        <f>AP37/'summary | O-IRP (high cost inst'!$G36</f>
        <v>1.015640488</v>
      </c>
      <c r="AV37" s="27">
        <v>3228.808</v>
      </c>
      <c r="AW37" s="27">
        <v>3228.808</v>
      </c>
      <c r="AX37" s="27">
        <v>0.0</v>
      </c>
      <c r="AY37" s="27">
        <v>3.9225703239440883</v>
      </c>
      <c r="AZ37" s="32">
        <f>AV37/'summary | O-IRP (high cost inst'!$G36</f>
        <v>1.105943266</v>
      </c>
      <c r="BB37" s="32"/>
      <c r="BC37" s="32"/>
      <c r="BD37" s="21">
        <v>0.0</v>
      </c>
      <c r="BE37" s="21">
        <v>0.0</v>
      </c>
      <c r="BF37" s="32"/>
      <c r="BG37" s="32"/>
      <c r="BH37" s="32"/>
      <c r="BI37" s="21">
        <v>0.0</v>
      </c>
      <c r="BJ37" s="21">
        <v>0.0</v>
      </c>
      <c r="BK37" s="21">
        <v>0.0</v>
      </c>
    </row>
    <row r="38">
      <c r="D38" s="22">
        <v>10.0</v>
      </c>
      <c r="F38" s="21">
        <v>5794.64</v>
      </c>
      <c r="G38" s="21">
        <v>5794.64</v>
      </c>
      <c r="H38" s="21">
        <v>0.0</v>
      </c>
      <c r="I38" s="21">
        <v>0.994446516036987</v>
      </c>
      <c r="J38" s="32">
        <f>F38/'summary | O-IRP (high cost inst'!G37</f>
        <v>1.125521181</v>
      </c>
      <c r="L38" s="21">
        <v>5550.876</v>
      </c>
      <c r="M38" s="21">
        <v>5550.876</v>
      </c>
      <c r="N38" s="21">
        <v>0.0</v>
      </c>
      <c r="O38" s="21">
        <v>4.5369553565979</v>
      </c>
      <c r="P38" s="32">
        <f>L38/'summary | O-IRP (high cost inst'!$G37</f>
        <v>1.07817371</v>
      </c>
      <c r="AJ38" s="21">
        <f>INDIRECT("'all | ALG^({\gamma}) (high cost instances)'!AE"&amp;ROW('all | ALG^({gamma}) (high cost '!$AE$12)+(ROW()-7) * 6)</f>
        <v>5153.89</v>
      </c>
      <c r="AK38" s="21">
        <f>INDIRECT("'all | ALG^({\gamma}) (high cost instances)'!AF"&amp;ROW('all | ALG^({gamma}) (high cost '!$AF$12)+(ROW()-7) * 6)</f>
        <v>5153.89</v>
      </c>
      <c r="AL38" s="21">
        <f>INDIRECT("'all | ALG^({\gamma}) (high cost instances)'!AG"&amp;ROW('all | ALG^({gamma}) (high cost '!$AG$12)+(ROW()-7) * 6)</f>
        <v>0</v>
      </c>
      <c r="AM38" s="21">
        <f>INDIRECT("'all | ALG^({\gamma}) (high cost instances)'!AH"&amp;ROW('all | ALG^({gamma}) (high cost '!$AH$12)+(ROW()-7) * 6)</f>
        <v>2.897911263</v>
      </c>
      <c r="AN38" s="32">
        <f>AJ38/'summary | O-IRP (high cost inst'!$G37</f>
        <v>1.001065184</v>
      </c>
      <c r="AP38" s="21">
        <v>5358.7625</v>
      </c>
      <c r="AQ38" s="21">
        <v>5358.7625</v>
      </c>
      <c r="AR38" s="21">
        <v>0.0</v>
      </c>
      <c r="AS38" s="21">
        <v>4.7276947259903</v>
      </c>
      <c r="AT38" s="32">
        <f>AP38/'summary | O-IRP (high cost inst'!$G37</f>
        <v>1.040858569</v>
      </c>
      <c r="AV38" s="21">
        <v>5784.552</v>
      </c>
      <c r="AW38" s="21">
        <v>5784.552</v>
      </c>
      <c r="AX38" s="21">
        <v>0.0</v>
      </c>
      <c r="AY38" s="21">
        <v>1.03783078193665</v>
      </c>
      <c r="AZ38" s="32">
        <f>AV38/'summary | O-IRP (high cost inst'!$G37</f>
        <v>1.123561739</v>
      </c>
      <c r="BB38" s="32"/>
      <c r="BC38" s="32"/>
      <c r="BD38" s="21">
        <v>0.0</v>
      </c>
      <c r="BE38" s="21">
        <v>0.0</v>
      </c>
      <c r="BF38" s="32"/>
      <c r="BG38" s="32"/>
      <c r="BH38" s="32"/>
      <c r="BI38" s="21">
        <v>0.0</v>
      </c>
      <c r="BJ38" s="21">
        <v>0.0</v>
      </c>
      <c r="BK38" s="21">
        <v>0.0</v>
      </c>
    </row>
    <row r="39">
      <c r="D39" s="22">
        <v>15.0</v>
      </c>
      <c r="F39" s="21">
        <v>6636.452</v>
      </c>
      <c r="G39" s="21">
        <v>6636.452</v>
      </c>
      <c r="H39" s="21">
        <v>0.0</v>
      </c>
      <c r="I39" s="21">
        <v>2.35301685333252</v>
      </c>
      <c r="J39" s="32">
        <f>F39/'summary | O-IRP (high cost inst'!G38</f>
        <v>1.150907796</v>
      </c>
      <c r="L39" s="21">
        <v>6102.14199857368</v>
      </c>
      <c r="M39" s="21">
        <v>6102.14199857368</v>
      </c>
      <c r="N39" s="21">
        <v>0.0</v>
      </c>
      <c r="O39" s="21">
        <v>9.89374899864197</v>
      </c>
      <c r="P39" s="32">
        <f>L39/'summary | O-IRP (high cost inst'!$G38</f>
        <v>1.058246605</v>
      </c>
      <c r="AJ39" s="21">
        <f>INDIRECT("'all | ALG^({\gamma}) (high cost instances)'!AE"&amp;ROW('all | ALG^({gamma}) (high cost '!$AE$12)+(ROW()-7) * 6)</f>
        <v>6077.398</v>
      </c>
      <c r="AK39" s="21">
        <f>INDIRECT("'all | ALG^({\gamma}) (high cost instances)'!AF"&amp;ROW('all | ALG^({gamma}) (high cost '!$AF$12)+(ROW()-7) * 6)</f>
        <v>6077.398</v>
      </c>
      <c r="AL39" s="21">
        <f>INDIRECT("'all | ALG^({\gamma}) (high cost instances)'!AG"&amp;ROW('all | ALG^({gamma}) (high cost '!$AG$12)+(ROW()-7) * 6)</f>
        <v>0</v>
      </c>
      <c r="AM39" s="21">
        <f>INDIRECT("'all | ALG^({\gamma}) (high cost instances)'!AH"&amp;ROW('all | ALG^({gamma}) (high cost '!$AH$12)+(ROW()-7) * 6)</f>
        <v>12.13969398</v>
      </c>
      <c r="AN39" s="32">
        <f>AJ39/'summary | O-IRP (high cost inst'!$G38</f>
        <v>1.053955447</v>
      </c>
      <c r="AP39" s="21">
        <v>6031.02549895052</v>
      </c>
      <c r="AQ39" s="21">
        <v>6031.02549895052</v>
      </c>
      <c r="AR39" s="21">
        <v>0.0</v>
      </c>
      <c r="AS39" s="21">
        <v>10.529633641243</v>
      </c>
      <c r="AT39" s="32">
        <f>AP39/'summary | O-IRP (high cost inst'!$G38</f>
        <v>1.045913428</v>
      </c>
      <c r="AV39" s="21">
        <v>6569.904</v>
      </c>
      <c r="AW39" s="21">
        <v>6569.904</v>
      </c>
      <c r="AX39" s="21">
        <v>0.0</v>
      </c>
      <c r="AY39" s="21">
        <v>3.1915060043335</v>
      </c>
      <c r="AZ39" s="32">
        <f>AV39/'summary | O-IRP (high cost inst'!$G38</f>
        <v>1.139366898</v>
      </c>
      <c r="BB39" s="32"/>
      <c r="BC39" s="32"/>
      <c r="BD39" s="21">
        <v>0.0</v>
      </c>
      <c r="BE39" s="21">
        <v>0.0</v>
      </c>
      <c r="BF39" s="32"/>
      <c r="BG39" s="32"/>
      <c r="BH39" s="32"/>
      <c r="BI39" s="21">
        <v>0.0</v>
      </c>
      <c r="BJ39" s="21">
        <v>0.0</v>
      </c>
      <c r="BK39" s="21">
        <v>0.0</v>
      </c>
    </row>
    <row r="40">
      <c r="D40" s="22">
        <v>20.0</v>
      </c>
      <c r="F40" s="21">
        <v>8488.896</v>
      </c>
      <c r="G40" s="21">
        <v>8488.896</v>
      </c>
      <c r="H40" s="21">
        <v>0.0</v>
      </c>
      <c r="I40" s="21">
        <v>22.688677740097</v>
      </c>
      <c r="J40" s="32">
        <f>F40/'summary | O-IRP (high cost inst'!G39</f>
        <v>1.149958997</v>
      </c>
      <c r="L40" s="21">
        <v>7963.902</v>
      </c>
      <c r="M40" s="21">
        <v>7963.736</v>
      </c>
      <c r="N40" s="21">
        <v>0.001939626213005</v>
      </c>
      <c r="O40" s="21">
        <v>138.641843032837</v>
      </c>
      <c r="P40" s="32">
        <f>L40/'summary | O-IRP (high cost inst'!$G39</f>
        <v>1.078840023</v>
      </c>
      <c r="AJ40" s="21">
        <f>INDIRECT("'all | ALG^({\gamma}) (high cost instances)'!AE"&amp;ROW('all | ALG^({gamma}) (high cost '!$AE$12)+(ROW()-7) * 6)</f>
        <v>8005.98</v>
      </c>
      <c r="AK40" s="21">
        <f>INDIRECT("'all | ALG^({\gamma}) (high cost instances)'!AF"&amp;ROW('all | ALG^({gamma}) (high cost '!$AF$12)+(ROW()-7) * 6)</f>
        <v>8005.98</v>
      </c>
      <c r="AL40" s="21">
        <f>INDIRECT("'all | ALG^({\gamma}) (high cost instances)'!AG"&amp;ROW('all | ALG^({gamma}) (high cost '!$AG$12)+(ROW()-7) * 6)</f>
        <v>0</v>
      </c>
      <c r="AM40" s="21">
        <f>INDIRECT("'all | ALG^({\gamma}) (high cost instances)'!AH"&amp;ROW('all | ALG^({gamma}) (high cost '!$AH$12)+(ROW()-7) * 6)</f>
        <v>159.7329724</v>
      </c>
      <c r="AN40" s="32">
        <f>AJ40/'summary | O-IRP (high cost inst'!$G39</f>
        <v>1.084540172</v>
      </c>
      <c r="AP40" s="21">
        <v>8116.976</v>
      </c>
      <c r="AQ40" s="21">
        <v>8116.976</v>
      </c>
      <c r="AR40" s="21">
        <v>0.0</v>
      </c>
      <c r="AS40" s="21">
        <v>217.919456207752</v>
      </c>
      <c r="AT40" s="32">
        <f>AP40/'summary | O-IRP (high cost inst'!$G39</f>
        <v>1.099576385</v>
      </c>
      <c r="AV40" s="21">
        <v>8521.262</v>
      </c>
      <c r="AW40" s="21">
        <v>8521.262</v>
      </c>
      <c r="AX40" s="21">
        <v>0.0</v>
      </c>
      <c r="AY40" s="21">
        <v>35.6771448135376</v>
      </c>
      <c r="AZ40" s="32">
        <f>AV40/'summary | O-IRP (high cost inst'!$G39</f>
        <v>1.154343498</v>
      </c>
      <c r="BB40" s="32"/>
      <c r="BC40" s="32"/>
      <c r="BD40" s="21">
        <v>0.0</v>
      </c>
      <c r="BE40" s="21">
        <v>1.939626213005E-5</v>
      </c>
      <c r="BF40" s="32"/>
      <c r="BG40" s="32"/>
      <c r="BH40" s="32"/>
      <c r="BI40" s="21">
        <v>0.0</v>
      </c>
      <c r="BJ40" s="21">
        <v>0.0</v>
      </c>
      <c r="BK40" s="21">
        <v>0.0</v>
      </c>
    </row>
    <row r="41">
      <c r="D41" s="22">
        <v>25.0</v>
      </c>
      <c r="F41" s="21">
        <v>9994.238</v>
      </c>
      <c r="G41" s="21">
        <v>9994.238</v>
      </c>
      <c r="H41" s="21">
        <v>0.0</v>
      </c>
      <c r="I41" s="21">
        <v>294.916931295395</v>
      </c>
      <c r="J41" s="32">
        <f>F41/'summary | O-IRP (high cost inst'!G40</f>
        <v>1.158116251</v>
      </c>
      <c r="L41" s="21">
        <v>9256.642</v>
      </c>
      <c r="M41" s="21">
        <v>9256.602</v>
      </c>
      <c r="N41" s="21">
        <v>4.31582797539E-4</v>
      </c>
      <c r="O41" s="21">
        <v>1278.21090941429</v>
      </c>
      <c r="P41" s="32">
        <f>L41/'summary | O-IRP (high cost inst'!$G40</f>
        <v>1.072644811</v>
      </c>
      <c r="AJ41" s="21">
        <f>INDIRECT("'all | ALG^({\gamma}) (high cost instances)'!AE"&amp;ROW('all | ALG^({gamma}) (high cost '!$AE$12)+(ROW()-7) * 6)</f>
        <v>9422.038</v>
      </c>
      <c r="AK41" s="21">
        <f>INDIRECT("'all | ALG^({\gamma}) (high cost instances)'!AF"&amp;ROW('all | ALG^({gamma}) (high cost '!$AF$12)+(ROW()-7) * 6)</f>
        <v>9422.038</v>
      </c>
      <c r="AL41" s="21">
        <f>INDIRECT("'all | ALG^({\gamma}) (high cost instances)'!AG"&amp;ROW('all | ALG^({gamma}) (high cost '!$AG$12)+(ROW()-7) * 6)</f>
        <v>0</v>
      </c>
      <c r="AM41" s="21">
        <f>INDIRECT("'all | ALG^({\gamma}) (high cost instances)'!AH"&amp;ROW('all | ALG^({gamma}) (high cost '!$AH$12)+(ROW()-7) * 6)</f>
        <v>1603.415057</v>
      </c>
      <c r="AN41" s="32">
        <f>AJ41/'summary | O-IRP (high cost inst'!$G40</f>
        <v>1.091810634</v>
      </c>
      <c r="AP41" s="21">
        <v>9368.8685</v>
      </c>
      <c r="AQ41" s="21">
        <v>9368.8685</v>
      </c>
      <c r="AR41" s="21">
        <v>0.0</v>
      </c>
      <c r="AS41" s="21">
        <v>1102.35255739689</v>
      </c>
      <c r="AT41" s="32">
        <f>AP41/'summary | O-IRP (high cost inst'!$G40</f>
        <v>1.085649438</v>
      </c>
      <c r="AV41" s="21">
        <v>9997.086</v>
      </c>
      <c r="AW41" s="21">
        <v>9996.886</v>
      </c>
      <c r="AX41" s="21">
        <v>0.001845873273416</v>
      </c>
      <c r="AY41" s="21">
        <v>535.749653482437</v>
      </c>
      <c r="AZ41" s="32">
        <f>AV41/'summary | O-IRP (high cost inst'!$G40</f>
        <v>1.158446273</v>
      </c>
      <c r="BB41" s="32"/>
      <c r="BC41" s="32"/>
      <c r="BD41" s="21">
        <v>0.0</v>
      </c>
      <c r="BE41" s="21">
        <v>4.31582797538918E-6</v>
      </c>
      <c r="BF41" s="32"/>
      <c r="BG41" s="32"/>
      <c r="BH41" s="32"/>
      <c r="BI41" s="21">
        <v>0.0</v>
      </c>
      <c r="BJ41" s="21">
        <v>0.0</v>
      </c>
      <c r="BK41" s="21">
        <v>1.84587327341629E-5</v>
      </c>
    </row>
    <row r="42">
      <c r="D42" s="22">
        <v>30.0</v>
      </c>
      <c r="F42" s="21">
        <v>11086.586</v>
      </c>
      <c r="G42" s="21">
        <v>11086.386</v>
      </c>
      <c r="H42" s="21">
        <v>0.00173635076369</v>
      </c>
      <c r="I42" s="21">
        <v>654.774404525757</v>
      </c>
      <c r="J42" s="32">
        <f>F42/'summary | O-IRP (high cost inst'!G41</f>
        <v>1.13661998</v>
      </c>
      <c r="L42" s="21">
        <v>10516.04</v>
      </c>
      <c r="M42" s="21">
        <v>10437.1530074677</v>
      </c>
      <c r="N42" s="21">
        <v>0.751844556400454</v>
      </c>
      <c r="O42" s="21">
        <v>2921.00085840225</v>
      </c>
      <c r="P42" s="32">
        <f>L42/'summary | O-IRP (high cost inst'!$G41</f>
        <v>1.078126411</v>
      </c>
      <c r="AJ42" s="21">
        <f>INDIRECT("'all | ALG^({\gamma}) (high cost instances)'!AE"&amp;ROW('all | ALG^({gamma}) (high cost '!$AE$12)+(ROW()-7) * 6)</f>
        <v>10532.642</v>
      </c>
      <c r="AK42" s="21">
        <f>INDIRECT("'all | ALG^({\gamma}) (high cost instances)'!AF"&amp;ROW('all | ALG^({gamma}) (high cost '!$AF$12)+(ROW()-7) * 6)</f>
        <v>10532.642</v>
      </c>
      <c r="AL42" s="21">
        <f>INDIRECT("'all | ALG^({\gamma}) (high cost instances)'!AG"&amp;ROW('all | ALG^({gamma}) (high cost '!$AG$12)+(ROW()-7) * 6)</f>
        <v>0</v>
      </c>
      <c r="AM42" s="21">
        <f>INDIRECT("'all | ALG^({\gamma}) (high cost instances)'!AH"&amp;ROW('all | ALG^({gamma}) (high cost '!$AH$12)+(ROW()-7) * 6)</f>
        <v>1780.631786</v>
      </c>
      <c r="AN42" s="32">
        <f>AJ42/'summary | O-IRP (high cost inst'!$G41</f>
        <v>1.079828482</v>
      </c>
      <c r="AP42" s="21">
        <v>10667.9565</v>
      </c>
      <c r="AQ42" s="21">
        <v>10667.7065</v>
      </c>
      <c r="AR42" s="21">
        <v>0.002215312842956</v>
      </c>
      <c r="AS42" s="21">
        <v>2111.55273678303</v>
      </c>
      <c r="AT42" s="32">
        <f>AP42/'summary | O-IRP (high cost inst'!$G41</f>
        <v>1.093701208</v>
      </c>
      <c r="AV42" s="21">
        <v>11072.608</v>
      </c>
      <c r="AW42" s="21">
        <v>11072.608</v>
      </c>
      <c r="AX42" s="21">
        <v>0.0</v>
      </c>
      <c r="AY42" s="21">
        <v>430.985706996918</v>
      </c>
      <c r="AZ42" s="32">
        <f>AV42/'summary | O-IRP (high cost inst'!$G41</f>
        <v>1.135186926</v>
      </c>
      <c r="BB42" s="32"/>
      <c r="BC42" s="32"/>
      <c r="BD42" s="21">
        <v>1.73635076369047E-5</v>
      </c>
      <c r="BE42" s="21">
        <v>0.007518445564005</v>
      </c>
      <c r="BF42" s="32"/>
      <c r="BG42" s="32"/>
      <c r="BH42" s="32"/>
      <c r="BI42" s="21">
        <v>4.44418766915689E-6</v>
      </c>
      <c r="BJ42" s="21">
        <v>2.21531284295553E-5</v>
      </c>
      <c r="BK42" s="21">
        <v>0.0</v>
      </c>
    </row>
    <row r="43">
      <c r="D43" s="24">
        <v>35.0</v>
      </c>
      <c r="F43" s="21">
        <v>11944.008</v>
      </c>
      <c r="G43" s="21">
        <v>11906.808</v>
      </c>
      <c r="H43" s="21">
        <v>0.266484670877129</v>
      </c>
      <c r="I43" s="21">
        <v>2168.60054373741</v>
      </c>
      <c r="J43" s="32">
        <f>F43/'summary | O-IRP (high cost inst'!G42</f>
        <v>1.173312874</v>
      </c>
      <c r="L43" s="21">
        <v>11051.418</v>
      </c>
      <c r="M43" s="21">
        <v>10896.9386289894</v>
      </c>
      <c r="N43" s="21">
        <v>1.28904444328016</v>
      </c>
      <c r="O43" s="21">
        <v>4916.36366801262</v>
      </c>
      <c r="P43" s="32">
        <f>L43/'summary | O-IRP (high cost inst'!$G42</f>
        <v>1.0856298</v>
      </c>
      <c r="AJ43" s="21">
        <f>INDIRECT("'all | ALG^({\gamma}) (high cost instances)'!AE"&amp;ROW('all | ALG^({gamma}) (high cost '!$AE$12)+(ROW()-7) * 6)</f>
        <v>11398.678</v>
      </c>
      <c r="AK43" s="21">
        <f>INDIRECT("'all | ALG^({\gamma}) (high cost instances)'!AF"&amp;ROW('all | ALG^({gamma}) (high cost '!$AF$12)+(ROW()-7) * 6)</f>
        <v>11398.678</v>
      </c>
      <c r="AL43" s="21">
        <f>INDIRECT("'all | ALG^({\gamma}) (high cost instances)'!AG"&amp;ROW('all | ALG^({gamma}) (high cost '!$AG$12)+(ROW()-7) * 6)</f>
        <v>0</v>
      </c>
      <c r="AM43" s="21">
        <f>INDIRECT("'all | ALG^({\gamma}) (high cost instances)'!AH"&amp;ROW('all | ALG^({gamma}) (high cost '!$AH$12)+(ROW()-7) * 6)</f>
        <v>3958.512025</v>
      </c>
      <c r="AN43" s="32">
        <f>AJ43/'summary | O-IRP (high cost inst'!$G42</f>
        <v>1.119742689</v>
      </c>
      <c r="AP43" s="21">
        <v>11369.6605258947</v>
      </c>
      <c r="AQ43" s="21">
        <v>11369.6078943158</v>
      </c>
      <c r="AR43" s="21">
        <v>4.58627426259E-4</v>
      </c>
      <c r="AS43" s="21">
        <v>4277.45382118225</v>
      </c>
      <c r="AT43" s="32">
        <f>AP43/'summary | O-IRP (high cost inst'!$G42</f>
        <v>1.116892174</v>
      </c>
      <c r="AV43" s="21">
        <v>11902.618</v>
      </c>
      <c r="AW43" s="21">
        <v>11875.618</v>
      </c>
      <c r="AX43" s="21">
        <v>0.193682923837421</v>
      </c>
      <c r="AY43" s="21">
        <v>1824.29383788109</v>
      </c>
      <c r="AZ43" s="32">
        <f>AV43/'summary | O-IRP (high cost inst'!$G42</f>
        <v>1.16924695</v>
      </c>
      <c r="BB43" s="32"/>
      <c r="BC43" s="32"/>
      <c r="BD43" s="21">
        <v>0.002664846708771</v>
      </c>
      <c r="BE43" s="21">
        <v>0.012890444432802</v>
      </c>
      <c r="BF43" s="32"/>
      <c r="BG43" s="32"/>
      <c r="BH43" s="32"/>
      <c r="BI43" s="21">
        <v>1.34625674377562E-5</v>
      </c>
      <c r="BJ43" s="21">
        <v>4.58627426259475E-6</v>
      </c>
      <c r="BK43" s="21">
        <v>0.001936829238374</v>
      </c>
    </row>
    <row r="44">
      <c r="D44" s="24">
        <v>40.0</v>
      </c>
      <c r="F44" s="21">
        <v>12761.85</v>
      </c>
      <c r="G44" s="21">
        <v>12664.45</v>
      </c>
      <c r="H44" s="21">
        <v>0.716764111753391</v>
      </c>
      <c r="I44" s="21">
        <v>2091.81568598747</v>
      </c>
      <c r="J44" s="32">
        <f>F44/'summary | O-IRP (high cost inst'!G43</f>
        <v>1.190999769</v>
      </c>
      <c r="L44" s="27">
        <v>12418.438000000002</v>
      </c>
      <c r="M44" s="27">
        <v>12067.60032918814</v>
      </c>
      <c r="N44" s="27">
        <v>2.6048453063280177</v>
      </c>
      <c r="O44" s="27">
        <v>4550.094835567475</v>
      </c>
      <c r="P44" s="32">
        <f>L44/'summary | O-IRP (high cost inst'!$G43</f>
        <v>1.158950841</v>
      </c>
      <c r="AJ44" s="21">
        <f>INDIRECT("'all | ALG^({\gamma}) (high cost instances)'!AE"&amp;ROW('all | ALG^({gamma}) (high cost '!$AE$12)+(ROW()-7) * 6)</f>
        <v>12043.486</v>
      </c>
      <c r="AK44" s="21">
        <f>INDIRECT("'all | ALG^({\gamma}) (high cost instances)'!AF"&amp;ROW('all | ALG^({gamma}) (high cost '!$AF$12)+(ROW()-7) * 6)</f>
        <v>12043.086</v>
      </c>
      <c r="AL44" s="21">
        <f>INDIRECT("'all | ALG^({\gamma}) (high cost instances)'!AG"&amp;ROW('all | ALG^({gamma}) (high cost '!$AG$12)+(ROW()-7) * 6)</f>
        <v>0.00316742859</v>
      </c>
      <c r="AM44" s="21">
        <f>INDIRECT("'all | ALG^({\gamma}) (high cost instances)'!AH"&amp;ROW('all | ALG^({gamma}) (high cost '!$AH$12)+(ROW()-7) * 6)</f>
        <v>3547.907999</v>
      </c>
      <c r="AN44" s="32">
        <f>AJ44/'summary | O-IRP (high cost inst'!$G43</f>
        <v>1.123958442</v>
      </c>
      <c r="AP44" s="21">
        <v>12059.7911109438</v>
      </c>
      <c r="AQ44" s="21">
        <v>12059.6244442771</v>
      </c>
      <c r="AR44" s="21">
        <v>0.001362905072163</v>
      </c>
      <c r="AS44" s="21">
        <v>3814.60957023833</v>
      </c>
      <c r="AT44" s="32">
        <f>AP44/'summary | O-IRP (high cost inst'!$G43</f>
        <v>1.125480117</v>
      </c>
      <c r="AV44" s="21">
        <v>12756.56</v>
      </c>
      <c r="AW44" s="21">
        <v>12674.16</v>
      </c>
      <c r="AX44" s="21">
        <v>0.60713904147187</v>
      </c>
      <c r="AY44" s="21">
        <v>2499.23029198647</v>
      </c>
      <c r="AZ44" s="32">
        <f>AV44/'summary | O-IRP (high cost inst'!$G43</f>
        <v>1.19050608</v>
      </c>
      <c r="BB44" s="32"/>
      <c r="BC44" s="32"/>
      <c r="BD44" s="21">
        <v>0.007167641117534</v>
      </c>
      <c r="BE44" s="21">
        <v>0.009526261327865</v>
      </c>
      <c r="BF44" s="32"/>
      <c r="BG44" s="32"/>
      <c r="BH44" s="32"/>
      <c r="BI44" s="21">
        <v>1.30631821761096E-5</v>
      </c>
      <c r="BJ44" s="21">
        <v>1.36290507216249E-5</v>
      </c>
      <c r="BK44" s="21">
        <v>0.006071390414719</v>
      </c>
    </row>
    <row r="45">
      <c r="D45" s="24">
        <v>45.0</v>
      </c>
      <c r="F45" s="21">
        <v>13853.104</v>
      </c>
      <c r="G45" s="21">
        <v>13749.704</v>
      </c>
      <c r="H45" s="21">
        <v>0.743886276602516</v>
      </c>
      <c r="I45" s="21">
        <v>3216.08042030334</v>
      </c>
      <c r="J45" s="32">
        <f>F45/'summary | O-IRP (high cost inst'!G44</f>
        <v>1.192010195</v>
      </c>
      <c r="L45" s="21">
        <v>13236.586</v>
      </c>
      <c r="M45" s="21">
        <v>12808.0189035994</v>
      </c>
      <c r="N45" s="21">
        <v>3.13368538556846</v>
      </c>
      <c r="O45" s="21">
        <v>4504.43827958107</v>
      </c>
      <c r="P45" s="32">
        <f>L45/'summary | O-IRP (high cost inst'!$G44</f>
        <v>1.13896102</v>
      </c>
      <c r="AJ45" s="21">
        <f>INDIRECT("'all | ALG^({\gamma}) (high cost instances)'!AE"&amp;ROW('all | ALG^({gamma}) (high cost '!$AE$12)+(ROW()-7) * 6)</f>
        <v>13332.818</v>
      </c>
      <c r="AK45" s="21">
        <f>INDIRECT("'all | ALG^({\gamma}) (high cost instances)'!AF"&amp;ROW('all | ALG^({gamma}) (high cost '!$AF$12)+(ROW()-7) * 6)</f>
        <v>13332.618</v>
      </c>
      <c r="AL45" s="21">
        <f>INDIRECT("'all | ALG^({\gamma}) (high cost instances)'!AG"&amp;ROW('all | ALG^({gamma}) (high cost '!$AG$12)+(ROW()-7) * 6)</f>
        <v>0.001378661898</v>
      </c>
      <c r="AM45" s="21">
        <f>INDIRECT("'all | ALG^({\gamma}) (high cost instances)'!AH"&amp;ROW('all | ALG^({gamma}) (high cost '!$AH$12)+(ROW()-7) * 6)</f>
        <v>3608.581739</v>
      </c>
      <c r="AN45" s="32">
        <f>AJ45/'summary | O-IRP (high cost inst'!$G44</f>
        <v>1.14724144</v>
      </c>
      <c r="AP45" s="21">
        <v>13225.6605</v>
      </c>
      <c r="AQ45" s="21">
        <v>13220.4105</v>
      </c>
      <c r="AR45" s="21">
        <v>0.038756613234333</v>
      </c>
      <c r="AS45" s="21">
        <v>3672.47140380144</v>
      </c>
      <c r="AT45" s="32">
        <f>AP45/'summary | O-IRP (high cost inst'!$G44</f>
        <v>1.13802092</v>
      </c>
      <c r="AV45" s="27">
        <v>13946.079999999998</v>
      </c>
      <c r="AW45" s="27">
        <v>13810.079999999998</v>
      </c>
      <c r="AX45" s="27">
        <v>0.9677150825824404</v>
      </c>
      <c r="AY45" s="27">
        <v>4199.613940382003</v>
      </c>
      <c r="AZ45" s="32">
        <f>AV45/'summary | O-IRP (high cost inst'!$G44</f>
        <v>1.200010448</v>
      </c>
      <c r="BB45" s="32"/>
      <c r="BC45" s="32"/>
      <c r="BD45" s="21">
        <v>0.007438862766025</v>
      </c>
      <c r="BE45" s="21">
        <v>0.031336853855685</v>
      </c>
      <c r="BF45" s="32"/>
      <c r="BG45" s="32"/>
      <c r="BH45" s="32"/>
      <c r="BI45" s="21">
        <v>3.89740979335E-4</v>
      </c>
      <c r="BJ45" s="21">
        <v>3.87566132343E-4</v>
      </c>
      <c r="BK45" s="21">
        <v>0.007399835728406</v>
      </c>
    </row>
    <row r="46">
      <c r="D46" s="24">
        <v>50.0</v>
      </c>
      <c r="F46" s="27">
        <v>15698.944</v>
      </c>
      <c r="G46" s="27">
        <v>15239.744</v>
      </c>
      <c r="H46" s="27">
        <v>2.9018458531251756</v>
      </c>
      <c r="I46" s="27">
        <v>7213.656147527696</v>
      </c>
      <c r="J46" s="32">
        <f>F46/'summary | O-IRP (high cost inst'!G45</f>
        <v>1.218649041</v>
      </c>
      <c r="L46" s="27">
        <v>15345.634000000002</v>
      </c>
      <c r="M46" s="27">
        <v>14306.511327441438</v>
      </c>
      <c r="N46" s="27">
        <v>6.8061728363628085</v>
      </c>
      <c r="O46" s="27">
        <v>7227.233190870284</v>
      </c>
      <c r="P46" s="32">
        <f>L46/'summary | O-IRP (high cost inst'!$G45</f>
        <v>1.191222936</v>
      </c>
      <c r="AJ46" s="21">
        <f>INDIRECT("'all | ALG^({\gamma}) (high cost instances)'!AE"&amp;ROW('all | ALG^({gamma}) (high cost '!$AE$12)+(ROW()-7) * 6)</f>
        <v>15090.696</v>
      </c>
      <c r="AK46" s="21">
        <f>INDIRECT("'all | ALG^({\gamma}) (high cost instances)'!AF"&amp;ROW('all | ALG^({gamma}) (high cost '!$AF$12)+(ROW()-7) * 6)</f>
        <v>15064.696</v>
      </c>
      <c r="AL46" s="21">
        <f>INDIRECT("'all | ALG^({\gamma}) (high cost instances)'!AG"&amp;ROW('all | ALG^({gamma}) (high cost '!$AG$12)+(ROW()-7) * 6)</f>
        <v>0.166556573</v>
      </c>
      <c r="AM46" s="21">
        <f>INDIRECT("'all | ALG^({\gamma}) (high cost instances)'!AH"&amp;ROW('all | ALG^({gamma}) (high cost '!$AH$12)+(ROW()-7) * 6)</f>
        <v>6437.066627</v>
      </c>
      <c r="AN46" s="32">
        <f>AJ46/'summary | O-IRP (high cost inst'!$G45</f>
        <v>1.171433073</v>
      </c>
      <c r="AP46" s="21">
        <v>15236.3011108609</v>
      </c>
      <c r="AQ46" s="21">
        <v>15201.1344444444</v>
      </c>
      <c r="AR46" s="21">
        <v>0.223483979623177</v>
      </c>
      <c r="AS46" s="21">
        <v>6488.74507607354</v>
      </c>
      <c r="AT46" s="32">
        <f>AP46/'summary | O-IRP (high cost inst'!$G45</f>
        <v>1.182735841</v>
      </c>
      <c r="AV46" s="27">
        <v>15677.744</v>
      </c>
      <c r="AW46" s="27">
        <v>15200.944</v>
      </c>
      <c r="AX46" s="27">
        <v>3.03266125771258</v>
      </c>
      <c r="AY46" s="27">
        <v>7214.881689167019</v>
      </c>
      <c r="AZ46" s="32">
        <f>AV46/'summary | O-IRP (high cost inst'!$G45</f>
        <v>1.217003366</v>
      </c>
      <c r="BB46" s="32"/>
      <c r="BC46" s="32"/>
      <c r="BD46" s="21">
        <v>0.024094508060003</v>
      </c>
      <c r="BE46" s="21">
        <v>0.047703173594088</v>
      </c>
      <c r="BF46" s="32"/>
      <c r="BG46" s="32"/>
      <c r="BH46" s="32"/>
      <c r="BI46" s="21">
        <v>0.003139109334261</v>
      </c>
      <c r="BJ46" s="21">
        <v>0.002234839796232</v>
      </c>
      <c r="BK46" s="21">
        <v>0.033291139690919</v>
      </c>
    </row>
    <row r="47">
      <c r="D47" s="25" t="s">
        <v>21</v>
      </c>
      <c r="F47" s="26">
        <f t="shared" ref="F47:J47" si="22">AVERAGE(F37:F46)</f>
        <v>9959.11205</v>
      </c>
      <c r="G47" s="26">
        <f t="shared" si="22"/>
        <v>9889.37205</v>
      </c>
      <c r="H47" s="26">
        <f t="shared" si="22"/>
        <v>0.4630717263</v>
      </c>
      <c r="I47" s="26">
        <f t="shared" si="22"/>
        <v>1566.590526</v>
      </c>
      <c r="J47" s="26">
        <f t="shared" si="22"/>
        <v>1.163752292</v>
      </c>
      <c r="L47" s="26">
        <f t="shared" ref="L47:P47" si="23">AVERAGE(L37:L46)</f>
        <v>9453.6986</v>
      </c>
      <c r="M47" s="26">
        <f t="shared" si="23"/>
        <v>9248.48862</v>
      </c>
      <c r="N47" s="26">
        <f t="shared" si="23"/>
        <v>1.458796374</v>
      </c>
      <c r="O47" s="26">
        <f t="shared" si="23"/>
        <v>2555.081084</v>
      </c>
      <c r="P47" s="26">
        <f t="shared" si="23"/>
        <v>1.100101251</v>
      </c>
      <c r="AJ47" s="26">
        <f t="shared" ref="AJ47:AN47" si="24">AVERAGE(AJ37:AJ46)</f>
        <v>9400.218</v>
      </c>
      <c r="AK47" s="26">
        <f t="shared" si="24"/>
        <v>9397.558</v>
      </c>
      <c r="AL47" s="26">
        <f t="shared" si="24"/>
        <v>0.01711026635</v>
      </c>
      <c r="AM47" s="26">
        <f t="shared" si="24"/>
        <v>2111.187246</v>
      </c>
      <c r="AN47" s="26">
        <f t="shared" si="24"/>
        <v>1.08821551</v>
      </c>
      <c r="AP47" s="26">
        <f t="shared" ref="AP47:AT47" si="25">AVERAGE(AP37:AP46)</f>
        <v>9440.017075</v>
      </c>
      <c r="AQ47" s="26">
        <f t="shared" si="25"/>
        <v>9435.928478</v>
      </c>
      <c r="AR47" s="26">
        <f t="shared" si="25"/>
        <v>0.02662774382</v>
      </c>
      <c r="AS47" s="26">
        <f t="shared" si="25"/>
        <v>2170.135901</v>
      </c>
      <c r="AT47" s="26">
        <f t="shared" si="25"/>
        <v>1.094446857</v>
      </c>
      <c r="AV47" s="26">
        <f t="shared" ref="AV47:AZ47" si="26">AVERAGE(AV37:AV46)</f>
        <v>9945.7222</v>
      </c>
      <c r="AW47" s="26">
        <f t="shared" si="26"/>
        <v>9873.4822</v>
      </c>
      <c r="AX47" s="26">
        <f t="shared" si="26"/>
        <v>0.4803044179</v>
      </c>
      <c r="AY47" s="26">
        <f t="shared" si="26"/>
        <v>1674.858417</v>
      </c>
      <c r="AZ47" s="26">
        <f t="shared" si="26"/>
        <v>1.159361544</v>
      </c>
      <c r="BB47" s="27"/>
      <c r="BC47" s="27"/>
      <c r="BD47" s="26">
        <f t="shared" ref="BD47:BE47" si="27">AVERAGE(BD37:BD46)</f>
        <v>0.004138322216</v>
      </c>
      <c r="BE47" s="26">
        <f t="shared" si="27"/>
        <v>0.01089988909</v>
      </c>
      <c r="BF47" s="27"/>
      <c r="BG47" s="27"/>
      <c r="BH47" s="27"/>
      <c r="BI47" s="26">
        <f t="shared" ref="BI47:BK47" si="28">AVERAGE(BI37:BI46)</f>
        <v>0.0003559820251</v>
      </c>
      <c r="BJ47" s="26">
        <f t="shared" si="28"/>
        <v>0.0002662774382</v>
      </c>
      <c r="BK47" s="26">
        <f t="shared" si="28"/>
        <v>0.004871765381</v>
      </c>
    </row>
    <row r="48">
      <c r="C48" s="5">
        <v>5.0</v>
      </c>
      <c r="D48" s="20">
        <v>5.0</v>
      </c>
      <c r="F48" s="21">
        <v>4800.06</v>
      </c>
      <c r="G48" s="21">
        <v>4800.06</v>
      </c>
      <c r="H48" s="21">
        <v>0.0</v>
      </c>
      <c r="I48" s="21">
        <v>7.33977723121643</v>
      </c>
      <c r="J48" s="32">
        <f>F48/'summary | O-IRP (high cost inst'!G47</f>
        <v>1.472590826</v>
      </c>
      <c r="L48" s="21">
        <v>3683.9074989425</v>
      </c>
      <c r="M48" s="21">
        <v>3683.9074989425</v>
      </c>
      <c r="N48" s="21">
        <v>0.0</v>
      </c>
      <c r="O48" s="21">
        <v>0.630697011947632</v>
      </c>
      <c r="P48" s="32">
        <f>L48/'summary | O-IRP (high cost inst'!$G47</f>
        <v>1.130170953</v>
      </c>
      <c r="AJ48" s="21">
        <f>INDIRECT("'all | ALG^({\gamma}) (high cost instances)'!AE"&amp;ROW('all | ALG^({gamma}) (high cost '!$AE$13)+(ROW()-8) * 6)</f>
        <v>3440.176</v>
      </c>
      <c r="AK48" s="21">
        <f>INDIRECT("'all | ALG^({\gamma}) (high cost instances)'!AF"&amp;ROW('all | ALG^({gamma}) (high cost '!$AF$13)+(ROW()-8) * 6)</f>
        <v>3440.176</v>
      </c>
      <c r="AL48" s="21">
        <f>INDIRECT("'all | ALG^({\gamma}) (high cost instances)'!AG"&amp;ROW('all | ALG^({gamma}) (high cost '!$AG$13)+(ROW()-8) * 6)</f>
        <v>0</v>
      </c>
      <c r="AM48" s="21">
        <f>INDIRECT("'all | ALG^({\gamma}) (high cost instances)'!AH"&amp;ROW('all | ALG^({gamma}) (high cost '!$AH$13)+(ROW()-8) * 6)</f>
        <v>997.381564</v>
      </c>
      <c r="AN48" s="32">
        <f>AJ48/'summary | O-IRP (high cost inst'!$G47</f>
        <v>1.055397561</v>
      </c>
      <c r="AP48" s="21">
        <v>3424.13722222222</v>
      </c>
      <c r="AQ48" s="21">
        <v>3424.13722222222</v>
      </c>
      <c r="AR48" s="21">
        <v>0.0</v>
      </c>
      <c r="AS48" s="21">
        <v>0.4982308016883</v>
      </c>
      <c r="AT48" s="32">
        <f>AP48/'summary | O-IRP (high cost inst'!$G47</f>
        <v>1.05047709</v>
      </c>
      <c r="AV48" s="21">
        <v>3523.94666666667</v>
      </c>
      <c r="AW48" s="21">
        <v>3523.94666666667</v>
      </c>
      <c r="AX48" s="21">
        <v>0.0</v>
      </c>
      <c r="AY48" s="21">
        <v>0.04539434115092</v>
      </c>
      <c r="AZ48" s="32">
        <f>AV48/'summary | O-IRP (high cost inst'!$G47</f>
        <v>1.081097222</v>
      </c>
      <c r="BB48" s="32"/>
      <c r="BC48" s="32"/>
      <c r="BD48" s="21">
        <v>0.0</v>
      </c>
      <c r="BE48" s="21">
        <v>0.0</v>
      </c>
      <c r="BF48" s="32"/>
      <c r="BG48" s="32"/>
      <c r="BH48" s="32"/>
      <c r="BI48" s="21">
        <v>0.0</v>
      </c>
      <c r="BJ48" s="21">
        <v>0.0</v>
      </c>
      <c r="BK48" s="21">
        <v>0.0</v>
      </c>
    </row>
    <row r="49">
      <c r="D49" s="22">
        <v>10.0</v>
      </c>
      <c r="F49" s="21">
        <v>6307.64</v>
      </c>
      <c r="G49" s="21">
        <v>6307.64</v>
      </c>
      <c r="H49" s="21">
        <v>0.0</v>
      </c>
      <c r="I49" s="21">
        <v>0.981480121612549</v>
      </c>
      <c r="J49" s="32">
        <f>F49/'summary | O-IRP (high cost inst'!G48</f>
        <v>1.140539976</v>
      </c>
      <c r="L49" s="21">
        <v>5917.626</v>
      </c>
      <c r="M49" s="21">
        <v>5917.626</v>
      </c>
      <c r="N49" s="21">
        <v>0.0</v>
      </c>
      <c r="O49" s="21">
        <v>6.64618854522705</v>
      </c>
      <c r="P49" s="32">
        <f>L49/'summary | O-IRP (high cost inst'!$G48</f>
        <v>1.070018107</v>
      </c>
      <c r="AJ49" s="21">
        <f>INDIRECT("'all | ALG^({\gamma}) (high cost instances)'!AE"&amp;ROW('all | ALG^({gamma}) (high cost '!$AE$13)+(ROW()-8) * 6)</f>
        <v>5701.476</v>
      </c>
      <c r="AK49" s="21">
        <f>INDIRECT("'all | ALG^({\gamma}) (high cost instances)'!AF"&amp;ROW('all | ALG^({gamma}) (high cost '!$AF$13)+(ROW()-8) * 6)</f>
        <v>5701.476</v>
      </c>
      <c r="AL49" s="21">
        <f>INDIRECT("'all | ALG^({\gamma}) (high cost instances)'!AG"&amp;ROW('all | ALG^({gamma}) (high cost '!$AG$13)+(ROW()-8) * 6)</f>
        <v>0</v>
      </c>
      <c r="AM49" s="21">
        <f>INDIRECT("'all | ALG^({\gamma}) (high cost instances)'!AH"&amp;ROW('all | ALG^({gamma}) (high cost '!$AH$13)+(ROW()-8) * 6)</f>
        <v>4.191451359</v>
      </c>
      <c r="AN49" s="32">
        <f>AJ49/'summary | O-IRP (high cost inst'!$G48</f>
        <v>1.030934121</v>
      </c>
      <c r="AP49" s="21">
        <v>5674.3045</v>
      </c>
      <c r="AQ49" s="21">
        <v>5674.3045</v>
      </c>
      <c r="AR49" s="21">
        <v>0.0</v>
      </c>
      <c r="AS49" s="21">
        <v>5.39833654165268</v>
      </c>
      <c r="AT49" s="32">
        <f>AP49/'summary | O-IRP (high cost inst'!$G48</f>
        <v>1.026021002</v>
      </c>
      <c r="AV49" s="21">
        <v>6266.52</v>
      </c>
      <c r="AW49" s="21">
        <v>6266.52</v>
      </c>
      <c r="AX49" s="21">
        <v>0.0</v>
      </c>
      <c r="AY49" s="21">
        <v>0.972510147094727</v>
      </c>
      <c r="AZ49" s="32">
        <f>AV49/'summary | O-IRP (high cost inst'!$G48</f>
        <v>1.133104706</v>
      </c>
      <c r="BB49" s="32"/>
      <c r="BC49" s="32"/>
      <c r="BD49" s="21">
        <v>0.0</v>
      </c>
      <c r="BE49" s="21">
        <v>0.0</v>
      </c>
      <c r="BF49" s="32"/>
      <c r="BG49" s="32"/>
      <c r="BH49" s="32"/>
      <c r="BI49" s="21">
        <v>0.0</v>
      </c>
      <c r="BJ49" s="21">
        <v>0.0</v>
      </c>
      <c r="BK49" s="21">
        <v>0.0</v>
      </c>
    </row>
    <row r="50">
      <c r="D50" s="22">
        <v>15.0</v>
      </c>
      <c r="F50" s="21">
        <v>7042.452</v>
      </c>
      <c r="G50" s="21">
        <v>7042.452</v>
      </c>
      <c r="H50" s="21">
        <v>0.0</v>
      </c>
      <c r="I50" s="21">
        <v>23.0896091461182</v>
      </c>
      <c r="J50" s="32">
        <f>F50/'summary | O-IRP (high cost inst'!G49</f>
        <v>1.132976021</v>
      </c>
      <c r="L50" s="21">
        <v>6513.55199517991</v>
      </c>
      <c r="M50" s="21">
        <v>6513.48</v>
      </c>
      <c r="N50" s="21">
        <v>0.001165408052771</v>
      </c>
      <c r="O50" s="21">
        <v>31.2681445598602</v>
      </c>
      <c r="P50" s="32">
        <f>L50/'summary | O-IRP (high cost inst'!$G49</f>
        <v>1.047887614</v>
      </c>
      <c r="AJ50" s="21">
        <f>INDIRECT("'all | ALG^({\gamma}) (high cost instances)'!AE"&amp;ROW('all | ALG^({gamma}) (high cost '!$AE$13)+(ROW()-8) * 6)</f>
        <v>6522.165997</v>
      </c>
      <c r="AK50" s="21">
        <f>INDIRECT("'all | ALG^({\gamma}) (high cost instances)'!AF"&amp;ROW('all | ALG^({gamma}) (high cost '!$AF$13)+(ROW()-8) * 6)</f>
        <v>6522.165997</v>
      </c>
      <c r="AL50" s="21">
        <f>INDIRECT("'all | ALG^({\gamma}) (high cost instances)'!AG"&amp;ROW('all | ALG^({gamma}) (high cost '!$AG$13)+(ROW()-8) * 6)</f>
        <v>0</v>
      </c>
      <c r="AM50" s="21">
        <f>INDIRECT("'all | ALG^({\gamma}) (high cost instances)'!AH"&amp;ROW('all | ALG^({gamma}) (high cost '!$AH$13)+(ROW()-8) * 6)</f>
        <v>22.48345003</v>
      </c>
      <c r="AN50" s="32">
        <f>AJ50/'summary | O-IRP (high cost inst'!$G49</f>
        <v>1.049273418</v>
      </c>
      <c r="AP50" s="21">
        <v>6570.21549846667</v>
      </c>
      <c r="AQ50" s="21">
        <v>6570.21549846667</v>
      </c>
      <c r="AR50" s="21">
        <v>0.0</v>
      </c>
      <c r="AS50" s="21">
        <v>20.1410356879234</v>
      </c>
      <c r="AT50" s="32">
        <f>AP50/'summary | O-IRP (high cost inst'!$G49</f>
        <v>1.057003529</v>
      </c>
      <c r="AV50" s="21">
        <v>7004.304</v>
      </c>
      <c r="AW50" s="21">
        <v>7004.304</v>
      </c>
      <c r="AX50" s="21">
        <v>0.0</v>
      </c>
      <c r="AY50" s="21">
        <v>3.63396143913269</v>
      </c>
      <c r="AZ50" s="32">
        <f>AV50/'summary | O-IRP (high cost inst'!$G49</f>
        <v>1.126838845</v>
      </c>
      <c r="BB50" s="32"/>
      <c r="BC50" s="32"/>
      <c r="BD50" s="21">
        <v>0.0</v>
      </c>
      <c r="BE50" s="21">
        <v>1.16540805277131E-5</v>
      </c>
      <c r="BF50" s="32"/>
      <c r="BG50" s="32"/>
      <c r="BH50" s="32"/>
      <c r="BI50" s="21">
        <v>0.0</v>
      </c>
      <c r="BJ50" s="21">
        <v>0.0</v>
      </c>
      <c r="BK50" s="21">
        <v>0.0</v>
      </c>
    </row>
    <row r="51">
      <c r="D51" s="22">
        <v>20.0</v>
      </c>
      <c r="F51" s="21">
        <v>9013.696</v>
      </c>
      <c r="G51" s="21">
        <v>9013.696</v>
      </c>
      <c r="H51" s="21">
        <v>0.0</v>
      </c>
      <c r="I51" s="21">
        <v>119.307315444946</v>
      </c>
      <c r="J51" s="32">
        <f>F51/'summary | O-IRP (high cost inst'!G50</f>
        <v>1.166508138</v>
      </c>
      <c r="L51" s="21">
        <v>8414.29399476396</v>
      </c>
      <c r="M51" s="21">
        <v>8414.29399476396</v>
      </c>
      <c r="N51" s="21">
        <v>0.0</v>
      </c>
      <c r="O51" s="21">
        <v>542.828501033783</v>
      </c>
      <c r="P51" s="32">
        <f>L51/'summary | O-IRP (high cost inst'!$G50</f>
        <v>1.088936483</v>
      </c>
      <c r="AJ51" s="21">
        <f>INDIRECT("'all | ALG^({\gamma}) (high cost instances)'!AE"&amp;ROW('all | ALG^({gamma}) (high cost '!$AE$13)+(ROW()-8) * 6)</f>
        <v>8391.804</v>
      </c>
      <c r="AK51" s="21">
        <f>INDIRECT("'all | ALG^({\gamma}) (high cost instances)'!AF"&amp;ROW('all | ALG^({gamma}) (high cost '!$AF$13)+(ROW()-8) * 6)</f>
        <v>8391.804</v>
      </c>
      <c r="AL51" s="21">
        <f>INDIRECT("'all | ALG^({\gamma}) (high cost instances)'!AG"&amp;ROW('all | ALG^({gamma}) (high cost '!$AG$13)+(ROW()-8) * 6)</f>
        <v>0</v>
      </c>
      <c r="AM51" s="21">
        <f>INDIRECT("'all | ALG^({\gamma}) (high cost instances)'!AH"&amp;ROW('all | ALG^({gamma}) (high cost '!$AH$13)+(ROW()-8) * 6)</f>
        <v>187.0687291</v>
      </c>
      <c r="AN51" s="32">
        <f>AJ51/'summary | O-IRP (high cost inst'!$G50</f>
        <v>1.086025939</v>
      </c>
      <c r="AP51" s="21">
        <v>8373.4825</v>
      </c>
      <c r="AQ51" s="21">
        <v>8373.4825</v>
      </c>
      <c r="AR51" s="21">
        <v>0.0</v>
      </c>
      <c r="AS51" s="21">
        <v>396.018112885952</v>
      </c>
      <c r="AT51" s="32">
        <f>AP51/'summary | O-IRP (high cost inst'!$G50</f>
        <v>1.083654861</v>
      </c>
      <c r="AV51" s="21">
        <v>8949.46200000007</v>
      </c>
      <c r="AW51" s="21">
        <v>8949.46200000007</v>
      </c>
      <c r="AX51" s="21">
        <v>0.0</v>
      </c>
      <c r="AY51" s="21">
        <v>53.2706275463104</v>
      </c>
      <c r="AZ51" s="32">
        <f>AV51/'summary | O-IRP (high cost inst'!$G50</f>
        <v>1.15819529</v>
      </c>
      <c r="BB51" s="32"/>
      <c r="BC51" s="32"/>
      <c r="BD51" s="21">
        <v>0.0</v>
      </c>
      <c r="BE51" s="21">
        <v>0.0</v>
      </c>
      <c r="BF51" s="32"/>
      <c r="BG51" s="32"/>
      <c r="BH51" s="32"/>
      <c r="BI51" s="21">
        <v>0.0</v>
      </c>
      <c r="BJ51" s="21">
        <v>0.0</v>
      </c>
      <c r="BK51" s="21">
        <v>0.0</v>
      </c>
    </row>
    <row r="52">
      <c r="D52" s="22">
        <v>25.0</v>
      </c>
      <c r="F52" s="21">
        <v>10442.638</v>
      </c>
      <c r="G52" s="21">
        <v>10442.638</v>
      </c>
      <c r="H52" s="21">
        <v>0.0</v>
      </c>
      <c r="I52" s="21">
        <v>685.006628751755</v>
      </c>
      <c r="J52" s="32">
        <f>F52/'summary | O-IRP (high cost inst'!G51</f>
        <v>1.182127195</v>
      </c>
      <c r="L52" s="21">
        <v>9754.72594642276</v>
      </c>
      <c r="M52" s="21">
        <v>9651.41294663661</v>
      </c>
      <c r="N52" s="21">
        <v>1.02260012941793</v>
      </c>
      <c r="O52" s="21">
        <v>4112.64247050285</v>
      </c>
      <c r="P52" s="32">
        <f>L52/'summary | O-IRP (high cost inst'!$G51</f>
        <v>1.104254195</v>
      </c>
      <c r="AJ52" s="21">
        <f>INDIRECT("'all | ALG^({\gamma}) (high cost instances)'!AE"&amp;ROW('all | ALG^({gamma}) (high cost '!$AE$13)+(ROW()-8) * 6)</f>
        <v>9818.644</v>
      </c>
      <c r="AK52" s="21">
        <f>INDIRECT("'all | ALG^({\gamma}) (high cost instances)'!AF"&amp;ROW('all | ALG^({gamma}) (high cost '!$AF$13)+(ROW()-8) * 6)</f>
        <v>9818.644</v>
      </c>
      <c r="AL52" s="21">
        <f>INDIRECT("'all | ALG^({\gamma}) (high cost instances)'!AG"&amp;ROW('all | ALG^({gamma}) (high cost '!$AG$13)+(ROW()-8) * 6)</f>
        <v>0</v>
      </c>
      <c r="AM52" s="21">
        <f>INDIRECT("'all | ALG^({\gamma}) (high cost instances)'!AH"&amp;ROW('all | ALG^({gamma}) (high cost '!$AH$13)+(ROW()-8) * 6)</f>
        <v>1601.817089</v>
      </c>
      <c r="AN52" s="32">
        <f>AJ52/'summary | O-IRP (high cost inst'!$G51</f>
        <v>1.111489845</v>
      </c>
      <c r="AP52" s="21">
        <v>9817.3555</v>
      </c>
      <c r="AQ52" s="21">
        <v>9817.3055</v>
      </c>
      <c r="AR52" s="21">
        <v>4.57857847959E-4</v>
      </c>
      <c r="AS52" s="21">
        <v>1837.17928187847</v>
      </c>
      <c r="AT52" s="32">
        <f>AP52/'summary | O-IRP (high cost inst'!$G51</f>
        <v>1.111343984</v>
      </c>
      <c r="AV52" s="21">
        <v>10445.686</v>
      </c>
      <c r="AW52" s="21">
        <v>10445.686</v>
      </c>
      <c r="AX52" s="21">
        <v>0.0</v>
      </c>
      <c r="AY52" s="21">
        <v>925.02969584465</v>
      </c>
      <c r="AZ52" s="32">
        <f>AV52/'summary | O-IRP (high cost inst'!$G51</f>
        <v>1.182472234</v>
      </c>
      <c r="BB52" s="32"/>
      <c r="BC52" s="32"/>
      <c r="BD52" s="21">
        <v>0.0</v>
      </c>
      <c r="BE52" s="21">
        <v>0.010226001294179</v>
      </c>
      <c r="BF52" s="32"/>
      <c r="BG52" s="32"/>
      <c r="BH52" s="32"/>
      <c r="BI52" s="21">
        <v>0.0</v>
      </c>
      <c r="BJ52" s="21">
        <v>4.57857847959062E-6</v>
      </c>
      <c r="BK52" s="21">
        <v>0.0</v>
      </c>
    </row>
    <row r="53">
      <c r="D53" s="22">
        <v>30.0</v>
      </c>
      <c r="F53" s="21">
        <v>11511.786</v>
      </c>
      <c r="G53" s="21">
        <v>11511.786</v>
      </c>
      <c r="H53" s="21">
        <v>0.0</v>
      </c>
      <c r="I53" s="21">
        <v>1217.31218857765</v>
      </c>
      <c r="J53" s="32">
        <f>F53/'summary | O-IRP (high cost inst'!G52</f>
        <v>1.159466493</v>
      </c>
      <c r="L53" s="21">
        <v>11149.706</v>
      </c>
      <c r="M53" s="21">
        <v>11012.8634198553</v>
      </c>
      <c r="N53" s="21">
        <v>1.19701135295448</v>
      </c>
      <c r="O53" s="21">
        <v>3148.35045399666</v>
      </c>
      <c r="P53" s="32">
        <f>L53/'summary | O-IRP (high cost inst'!$G52</f>
        <v>1.122997814</v>
      </c>
      <c r="AJ53" s="21">
        <f>INDIRECT("'all | ALG^({\gamma}) (high cost instances)'!AE"&amp;ROW('all | ALG^({gamma}) (high cost '!$AE$13)+(ROW()-8) * 6)</f>
        <v>10961.56799</v>
      </c>
      <c r="AK53" s="21">
        <f>INDIRECT("'all | ALG^({\gamma}) (high cost instances)'!AF"&amp;ROW('all | ALG^({gamma}) (high cost '!$AF$13)+(ROW()-8) * 6)</f>
        <v>10961.56799</v>
      </c>
      <c r="AL53" s="21">
        <f>INDIRECT("'all | ALG^({\gamma}) (high cost instances)'!AG"&amp;ROW('all | ALG^({gamma}) (high cost '!$AG$13)+(ROW()-8) * 6)</f>
        <v>0</v>
      </c>
      <c r="AM53" s="21">
        <f>INDIRECT("'all | ALG^({\gamma}) (high cost instances)'!AH"&amp;ROW('all | ALG^({gamma}) (high cost '!$AH$13)+(ROW()-8) * 6)</f>
        <v>2464.16872</v>
      </c>
      <c r="AN53" s="32">
        <f>AJ53/'summary | O-IRP (high cost inst'!$G52</f>
        <v>1.104048564</v>
      </c>
      <c r="AP53" s="21">
        <v>11050.402</v>
      </c>
      <c r="AQ53" s="21">
        <v>11050.402</v>
      </c>
      <c r="AR53" s="21">
        <v>0.0</v>
      </c>
      <c r="AS53" s="21">
        <v>2733.20975013971</v>
      </c>
      <c r="AT53" s="32">
        <f>AP53/'summary | O-IRP (high cost inst'!$G52</f>
        <v>1.11299592</v>
      </c>
      <c r="AV53" s="21">
        <v>11517.208</v>
      </c>
      <c r="AW53" s="21">
        <v>11517.008</v>
      </c>
      <c r="AX53" s="21">
        <v>0.001885424630615</v>
      </c>
      <c r="AY53" s="21">
        <v>975.064254236221</v>
      </c>
      <c r="AZ53" s="32">
        <f>AV53/'summary | O-IRP (high cost inst'!$G52</f>
        <v>1.160012596</v>
      </c>
      <c r="BB53" s="32"/>
      <c r="BC53" s="32"/>
      <c r="BD53" s="21">
        <v>0.0</v>
      </c>
      <c r="BE53" s="21">
        <v>0.011970113529545</v>
      </c>
      <c r="BF53" s="32"/>
      <c r="BG53" s="32"/>
      <c r="BH53" s="32"/>
      <c r="BI53" s="21">
        <v>4.05897528734963E-6</v>
      </c>
      <c r="BJ53" s="21">
        <v>0.0</v>
      </c>
      <c r="BK53" s="21">
        <v>1.88542463061489E-5</v>
      </c>
    </row>
    <row r="54">
      <c r="D54" s="24">
        <v>35.0</v>
      </c>
      <c r="F54" s="27">
        <v>12383.00799999992</v>
      </c>
      <c r="G54" s="27">
        <v>12278.20799999992</v>
      </c>
      <c r="H54" s="27">
        <v>0.7864809531599121</v>
      </c>
      <c r="I54" s="27">
        <v>4505.423607206343</v>
      </c>
      <c r="J54" s="32">
        <f>F54/'summary | O-IRP (high cost inst'!G53</f>
        <v>1.204807046</v>
      </c>
      <c r="L54" s="21">
        <v>11682.702</v>
      </c>
      <c r="M54" s="21">
        <v>11215.0143578344</v>
      </c>
      <c r="N54" s="21">
        <v>4.01904462228215</v>
      </c>
      <c r="O54" s="21">
        <v>5873.17358250618</v>
      </c>
      <c r="P54" s="32">
        <f>L54/'summary | O-IRP (high cost inst'!$G53</f>
        <v>1.136670644</v>
      </c>
      <c r="AJ54" s="21">
        <f>INDIRECT("'all | ALG^({\gamma}) (high cost instances)'!AE"&amp;ROW('all | ALG^({gamma}) (high cost '!$AE$13)+(ROW()-8) * 6)</f>
        <v>11899.524</v>
      </c>
      <c r="AK54" s="21">
        <f>INDIRECT("'all | ALG^({\gamma}) (high cost instances)'!AF"&amp;ROW('all | ALG^({gamma}) (high cost '!$AF$13)+(ROW()-8) * 6)</f>
        <v>11899.324</v>
      </c>
      <c r="AL54" s="21">
        <f>INDIRECT("'all | ALG^({\gamma}) (high cost instances)'!AG"&amp;ROW('all | ALG^({gamma}) (high cost '!$AG$13)+(ROW()-8) * 6)</f>
        <v>0.001804309955</v>
      </c>
      <c r="AM54" s="21">
        <f>INDIRECT("'all | ALG^({\gamma}) (high cost instances)'!AH"&amp;ROW('all | ALG^({gamma}) (high cost '!$AH$13)+(ROW()-8) * 6)</f>
        <v>4491.171094</v>
      </c>
      <c r="AN54" s="32">
        <f>AJ54/'summary | O-IRP (high cost inst'!$G53</f>
        <v>1.157766381</v>
      </c>
      <c r="AP54" s="21">
        <v>11972.9905882353</v>
      </c>
      <c r="AQ54" s="21">
        <v>11972.52</v>
      </c>
      <c r="AR54" s="21">
        <v>0.003987452455595</v>
      </c>
      <c r="AS54" s="21">
        <v>4779.08056365742</v>
      </c>
      <c r="AT54" s="32">
        <f>AP54/'summary | O-IRP (high cost inst'!$G53</f>
        <v>1.164914326</v>
      </c>
      <c r="AV54" s="21">
        <v>12307.018</v>
      </c>
      <c r="AW54" s="21">
        <v>12223.018</v>
      </c>
      <c r="AX54" s="21">
        <v>0.597193175443505</v>
      </c>
      <c r="AY54" s="21">
        <v>4353.86188259125</v>
      </c>
      <c r="AZ54" s="32">
        <f>AV54/'summary | O-IRP (high cost inst'!$G53</f>
        <v>1.197413585</v>
      </c>
      <c r="BB54" s="32"/>
      <c r="BC54" s="32"/>
      <c r="BD54" s="21">
        <v>0.005883846673149</v>
      </c>
      <c r="BE54" s="21">
        <v>0.040190446222822</v>
      </c>
      <c r="BF54" s="32"/>
      <c r="BG54" s="32"/>
      <c r="BH54" s="32"/>
      <c r="BI54" s="21">
        <v>8.66210297097312E-6</v>
      </c>
      <c r="BJ54" s="21">
        <v>3.98745245559473E-5</v>
      </c>
      <c r="BK54" s="21">
        <v>0.005971931754435</v>
      </c>
    </row>
    <row r="55">
      <c r="D55" s="24">
        <v>40.0</v>
      </c>
      <c r="F55" s="21">
        <v>13113.05</v>
      </c>
      <c r="G55" s="21">
        <v>12943.85</v>
      </c>
      <c r="H55" s="21">
        <v>1.2112880020587</v>
      </c>
      <c r="I55" s="21">
        <v>3156.39555683136</v>
      </c>
      <c r="J55" s="32">
        <f>F55/'summary | O-IRP (high cost inst'!G54</f>
        <v>1.206354747</v>
      </c>
      <c r="L55" s="27">
        <v>13011.81996379618</v>
      </c>
      <c r="M55" s="27">
        <v>12462.524614269141</v>
      </c>
      <c r="N55" s="27">
        <v>4.072783942421248</v>
      </c>
      <c r="O55" s="27">
        <v>5776.8929884433755</v>
      </c>
      <c r="P55" s="32">
        <f>L55/'summary | O-IRP (high cost inst'!$G54</f>
        <v>1.197041937</v>
      </c>
      <c r="AJ55" s="21">
        <f>INDIRECT("'all | ALG^({\gamma}) (high cost instances)'!AE"&amp;ROW('all | ALG^({gamma}) (high cost '!$AE$13)+(ROW()-8) * 6)</f>
        <v>12462.326</v>
      </c>
      <c r="AK55" s="21">
        <f>INDIRECT("'all | ALG^({\gamma}) (high cost instances)'!AF"&amp;ROW('all | ALG^({gamma}) (high cost '!$AF$13)+(ROW()-8) * 6)</f>
        <v>12462.126</v>
      </c>
      <c r="AL55" s="21">
        <f>INDIRECT("'all | ALG^({\gamma}) (high cost instances)'!AG"&amp;ROW('all | ALG^({gamma}) (high cost '!$AG$13)+(ROW()-8) * 6)</f>
        <v>0.001510361837</v>
      </c>
      <c r="AM55" s="21">
        <f>INDIRECT("'all | ALG^({\gamma}) (high cost instances)'!AH"&amp;ROW('all | ALG^({gamma}) (high cost '!$AH$13)+(ROW()-8) * 6)</f>
        <v>3854.016615</v>
      </c>
      <c r="AN55" s="32">
        <f>AJ55/'summary | O-IRP (high cost inst'!$G54</f>
        <v>1.146490414</v>
      </c>
      <c r="AP55" s="21">
        <v>12596.9788888889</v>
      </c>
      <c r="AQ55" s="21">
        <v>12596.8677777778</v>
      </c>
      <c r="AR55" s="21">
        <v>9.28668664028E-4</v>
      </c>
      <c r="AS55" s="21">
        <v>5095.18807056215</v>
      </c>
      <c r="AT55" s="32">
        <f>AP55/'summary | O-IRP (high cost inst'!$G54</f>
        <v>1.158878009</v>
      </c>
      <c r="AV55" s="27">
        <v>13132.960000000001</v>
      </c>
      <c r="AW55" s="27">
        <v>12944.76</v>
      </c>
      <c r="AX55" s="27">
        <v>1.3390530064407662</v>
      </c>
      <c r="AY55" s="27">
        <v>4378.480897184372</v>
      </c>
      <c r="AZ55" s="32">
        <f>AV55/'summary | O-IRP (high cost inst'!$G54</f>
        <v>1.208186397</v>
      </c>
      <c r="BB55" s="32"/>
      <c r="BC55" s="32"/>
      <c r="BD55" s="21">
        <v>0.012112880020587</v>
      </c>
      <c r="BE55" s="21">
        <v>0.025741594620434</v>
      </c>
      <c r="BF55" s="32"/>
      <c r="BG55" s="32"/>
      <c r="BH55" s="32"/>
      <c r="BI55" s="21">
        <v>5.06595061717E-4</v>
      </c>
      <c r="BJ55" s="21">
        <v>9.28668664027951E-6</v>
      </c>
      <c r="BK55" s="21">
        <v>0.00287766258051</v>
      </c>
    </row>
    <row r="56">
      <c r="D56" s="24">
        <v>45.0</v>
      </c>
      <c r="F56" s="27">
        <v>14441.104000000001</v>
      </c>
      <c r="G56" s="27">
        <v>13988.504</v>
      </c>
      <c r="H56" s="27">
        <v>3.056519526008682</v>
      </c>
      <c r="I56" s="27">
        <v>4471.345371580122</v>
      </c>
      <c r="J56" s="32">
        <f>F56/'summary | O-IRP (high cost inst'!G55</f>
        <v>1.230922292</v>
      </c>
      <c r="L56" s="21">
        <v>14073.2499635737</v>
      </c>
      <c r="M56" s="21">
        <v>13210.0375097507</v>
      </c>
      <c r="N56" s="21">
        <v>5.76795684495959</v>
      </c>
      <c r="O56" s="21">
        <v>5503.46997828484</v>
      </c>
      <c r="P56" s="32">
        <f>L56/'summary | O-IRP (high cost inst'!$G55</f>
        <v>1.199567367</v>
      </c>
      <c r="AJ56" s="21">
        <f>INDIRECT("'all | ALG^({\gamma}) (high cost instances)'!AE"&amp;ROW('all | ALG^({gamma}) (high cost '!$AE$13)+(ROW()-8) * 6)</f>
        <v>13778.308</v>
      </c>
      <c r="AK56" s="21">
        <f>INDIRECT("'all | ALG^({\gamma}) (high cost instances)'!AF"&amp;ROW('all | ALG^({gamma}) (high cost '!$AF$13)+(ROW()-8) * 6)</f>
        <v>13778.308</v>
      </c>
      <c r="AL56" s="21">
        <f>INDIRECT("'all | ALG^({\gamma}) (high cost instances)'!AG"&amp;ROW('all | ALG^({gamma}) (high cost '!$AG$13)+(ROW()-8) * 6)</f>
        <v>0</v>
      </c>
      <c r="AM56" s="21">
        <f>INDIRECT("'all | ALG^({\gamma}) (high cost instances)'!AH"&amp;ROW('all | ALG^({gamma}) (high cost '!$AH$13)+(ROW()-8) * 6)</f>
        <v>3857.156211</v>
      </c>
      <c r="AN56" s="32">
        <f>AJ56/'summary | O-IRP (high cost inst'!$G55</f>
        <v>1.174427278</v>
      </c>
      <c r="AP56" s="21">
        <v>13773.3015</v>
      </c>
      <c r="AQ56" s="21">
        <v>13771.8515</v>
      </c>
      <c r="AR56" s="21">
        <v>0.00951227295403</v>
      </c>
      <c r="AS56" s="21">
        <v>3998.02812495232</v>
      </c>
      <c r="AT56" s="32">
        <f>AP56/'summary | O-IRP (high cost inst'!$G55</f>
        <v>1.174000537</v>
      </c>
      <c r="AV56" s="27">
        <v>14364.079999999998</v>
      </c>
      <c r="AW56" s="27">
        <v>14008.279999999999</v>
      </c>
      <c r="AX56" s="27">
        <v>2.433394079101108</v>
      </c>
      <c r="AY56" s="27">
        <v>4368.851068830492</v>
      </c>
      <c r="AZ56" s="32">
        <f>AV56/'summary | O-IRP (high cost inst'!$G55</f>
        <v>1.224356966</v>
      </c>
      <c r="BB56" s="32"/>
      <c r="BC56" s="32"/>
      <c r="BD56" s="21">
        <v>0.020271694404878</v>
      </c>
      <c r="BE56" s="21">
        <v>0.057679568449596</v>
      </c>
      <c r="BF56" s="32"/>
      <c r="BG56" s="32"/>
      <c r="BH56" s="32"/>
      <c r="BI56" s="21">
        <v>1.59508099212932E-5</v>
      </c>
      <c r="BJ56" s="21">
        <v>9.51227295403047E-5</v>
      </c>
      <c r="BK56" s="21">
        <v>0.024333940791011</v>
      </c>
    </row>
    <row r="57">
      <c r="D57" s="24">
        <v>50.0</v>
      </c>
      <c r="F57" s="27">
        <v>16363.544</v>
      </c>
      <c r="G57" s="27">
        <v>15516.544</v>
      </c>
      <c r="H57" s="27">
        <v>5.127790212786652</v>
      </c>
      <c r="I57" s="27">
        <v>7217.230044204713</v>
      </c>
      <c r="J57" s="32">
        <f>F57/'summary | O-IRP (high cost inst'!G56</f>
        <v>1.258231461</v>
      </c>
      <c r="L57" s="27">
        <v>16113.7</v>
      </c>
      <c r="M57" s="27">
        <v>14337.100279699818</v>
      </c>
      <c r="N57" s="27">
        <v>10.960238523946515</v>
      </c>
      <c r="O57" s="27">
        <v>7208.930625963212</v>
      </c>
      <c r="P57" s="32">
        <f>L57/'summary | O-IRP (high cost inst'!$G56</f>
        <v>1.239020367</v>
      </c>
      <c r="AJ57" s="21">
        <f>INDIRECT("'all | ALG^({\gamma}) (high cost instances)'!AE"&amp;ROW('all | ALG^({gamma}) (high cost '!$AE$13)+(ROW()-8) * 6)</f>
        <v>15900.594</v>
      </c>
      <c r="AK57" s="21">
        <f>INDIRECT("'all | ALG^({\gamma}) (high cost instances)'!AF"&amp;ROW('all | ALG^({gamma}) (high cost '!$AF$13)+(ROW()-8) * 6)</f>
        <v>15845.394</v>
      </c>
      <c r="AL57" s="21">
        <f>INDIRECT("'all | ALG^({\gamma}) (high cost instances)'!AG"&amp;ROW('all | ALG^({gamma}) (high cost '!$AG$13)+(ROW()-8) * 6)</f>
        <v>0.3354007622</v>
      </c>
      <c r="AM57" s="21">
        <f>INDIRECT("'all | ALG^({\gamma}) (high cost instances)'!AH"&amp;ROW('all | ALG^({gamma}) (high cost '!$AH$13)+(ROW()-8) * 6)</f>
        <v>6741.769868</v>
      </c>
      <c r="AN57" s="32">
        <f>AJ57/'summary | O-IRP (high cost inst'!$G56</f>
        <v>1.222634145</v>
      </c>
      <c r="AP57" s="21">
        <v>15933.4577777778</v>
      </c>
      <c r="AQ57" s="21">
        <v>15886.0688888889</v>
      </c>
      <c r="AR57" s="21">
        <v>0.286838764132393</v>
      </c>
      <c r="AS57" s="21">
        <v>6623.83084046841</v>
      </c>
      <c r="AT57" s="32">
        <f>AP57/'summary | O-IRP (high cost inst'!$G56</f>
        <v>1.225161118</v>
      </c>
      <c r="AV57" s="21">
        <v>16526.344</v>
      </c>
      <c r="AW57" s="21">
        <v>15570.944</v>
      </c>
      <c r="AX57" s="21">
        <v>5.70895614837459</v>
      </c>
      <c r="AY57" s="21">
        <v>7194.77696018219</v>
      </c>
      <c r="AZ57" s="32">
        <f>AV57/'summary | O-IRP (high cost inst'!$G56</f>
        <v>1.270749537</v>
      </c>
      <c r="BB57" s="32"/>
      <c r="BC57" s="32"/>
      <c r="BD57" s="21">
        <v>0.053626478480948</v>
      </c>
      <c r="BE57" s="21">
        <v>0.104671582743063</v>
      </c>
      <c r="BF57" s="32"/>
      <c r="BG57" s="32"/>
      <c r="BH57" s="32"/>
      <c r="BI57" s="21">
        <v>0.004419481560643</v>
      </c>
      <c r="BJ57" s="21">
        <v>0.002868387641324</v>
      </c>
      <c r="BK57" s="21">
        <v>0.057089561483746</v>
      </c>
    </row>
    <row r="58">
      <c r="D58" s="25" t="s">
        <v>21</v>
      </c>
      <c r="F58" s="26">
        <f t="shared" ref="F58:G58" si="29">AVERAGE(F48:F57)</f>
        <v>10541.8978</v>
      </c>
      <c r="G58" s="26">
        <f t="shared" si="29"/>
        <v>10384.5378</v>
      </c>
      <c r="H58" s="26">
        <f>100*BD58</f>
        <v>0.9189489958</v>
      </c>
      <c r="I58" s="26">
        <f t="shared" ref="I58:J58" si="30">AVERAGE(I48:I57)</f>
        <v>2140.343158</v>
      </c>
      <c r="J58" s="26">
        <f t="shared" si="30"/>
        <v>1.215452419</v>
      </c>
      <c r="L58" s="26">
        <f t="shared" ref="L58:M58" si="31">AVERAGE(L48:L57)</f>
        <v>10031.52834</v>
      </c>
      <c r="M58" s="26">
        <f t="shared" si="31"/>
        <v>9641.826062</v>
      </c>
      <c r="N58" s="26">
        <f>100*BE58</f>
        <v>2.504909609</v>
      </c>
      <c r="O58" s="26">
        <f t="shared" ref="O58:P58" si="32">AVERAGE(O48:O57)</f>
        <v>3220.483363</v>
      </c>
      <c r="P58" s="26">
        <f t="shared" si="32"/>
        <v>1.133656548</v>
      </c>
      <c r="AJ58" s="26">
        <f t="shared" ref="AJ58:AK58" si="33">AVERAGE(AJ48:AJ57)</f>
        <v>9887.658599</v>
      </c>
      <c r="AK58" s="26">
        <f t="shared" si="33"/>
        <v>9882.098599</v>
      </c>
      <c r="AL58" s="26">
        <f>100*BI58</f>
        <v>0.04954748511</v>
      </c>
      <c r="AM58" s="26">
        <f t="shared" ref="AM58:AN58" si="34">AVERAGE(AM48:AM57)</f>
        <v>2422.122479</v>
      </c>
      <c r="AN58" s="26">
        <f t="shared" si="34"/>
        <v>1.113848766</v>
      </c>
      <c r="AP58" s="26">
        <f t="shared" ref="AP58:AQ58" si="35">AVERAGE(AP48:AP57)</f>
        <v>9918.662598</v>
      </c>
      <c r="AQ58" s="26">
        <f t="shared" si="35"/>
        <v>9913.715539</v>
      </c>
      <c r="AR58" s="26">
        <f t="shared" ref="AR58:AR59" si="45">100*BJ58</f>
        <v>0.03017250161</v>
      </c>
      <c r="AS58" s="26">
        <f t="shared" ref="AS58:AT58" si="36">AVERAGE(AS48:AS57)</f>
        <v>2548.857235</v>
      </c>
      <c r="AT58" s="26">
        <f t="shared" si="36"/>
        <v>1.116445038</v>
      </c>
      <c r="AV58" s="26">
        <f t="shared" ref="AV58:AW58" si="37">AVERAGE(AV48:AV57)</f>
        <v>10403.75287</v>
      </c>
      <c r="AW58" s="26">
        <f t="shared" si="37"/>
        <v>10245.39287</v>
      </c>
      <c r="AX58" s="26">
        <f>100*BK58</f>
        <v>0.9029195086</v>
      </c>
      <c r="AY58" s="26">
        <f t="shared" ref="AY58:AZ58" si="38">AVERAGE(AY48:AY57)</f>
        <v>2225.398725</v>
      </c>
      <c r="AZ58" s="26">
        <f t="shared" si="38"/>
        <v>1.174242738</v>
      </c>
      <c r="BB58" s="27"/>
      <c r="BC58" s="27"/>
      <c r="BD58" s="26">
        <f t="shared" ref="BD58:BE58" si="39">AVERAGE(BD48:BD57)</f>
        <v>0.009189489958</v>
      </c>
      <c r="BE58" s="26">
        <f t="shared" si="39"/>
        <v>0.02504909609</v>
      </c>
      <c r="BF58" s="27"/>
      <c r="BG58" s="27"/>
      <c r="BH58" s="27"/>
      <c r="BI58" s="26">
        <f t="shared" ref="BI58:BK58" si="40">AVERAGE(BI48:BI57)</f>
        <v>0.0004954748511</v>
      </c>
      <c r="BJ58" s="26">
        <f t="shared" si="40"/>
        <v>0.0003017250161</v>
      </c>
      <c r="BK58" s="26">
        <f t="shared" si="40"/>
        <v>0.009029195086</v>
      </c>
    </row>
    <row r="59">
      <c r="B59" s="28" t="s">
        <v>22</v>
      </c>
      <c r="C59" s="17"/>
      <c r="D59" s="17"/>
      <c r="F59" s="26">
        <f t="shared" ref="F59:J59" si="41">AVERAGE(F4:F13,F15:F24,F26:F35,F37:F46,F48:F57)</f>
        <v>9645.76141</v>
      </c>
      <c r="G59" s="26">
        <f t="shared" si="41"/>
        <v>9597.74541</v>
      </c>
      <c r="H59" s="26">
        <f t="shared" si="41"/>
        <v>0.3239201991</v>
      </c>
      <c r="I59" s="26">
        <f t="shared" si="41"/>
        <v>891.8420072</v>
      </c>
      <c r="J59" s="26">
        <f t="shared" si="41"/>
        <v>1.187365842</v>
      </c>
      <c r="L59" s="26">
        <f t="shared" ref="L59:P59" si="42">AVERAGE(L4:L13,L15:L24,L26:L35,L37:L46,L48:L57)</f>
        <v>9065.696026</v>
      </c>
      <c r="M59" s="26">
        <f t="shared" si="42"/>
        <v>8932.471732</v>
      </c>
      <c r="N59" s="26">
        <f t="shared" si="42"/>
        <v>0.9325168976</v>
      </c>
      <c r="O59" s="26">
        <f t="shared" si="42"/>
        <v>1530.23771</v>
      </c>
      <c r="P59" s="26">
        <f t="shared" si="42"/>
        <v>1.104704929</v>
      </c>
      <c r="AJ59" s="26">
        <f t="shared" ref="AJ59:AN59" si="43">AVERAGE(AJ4:AJ13,AJ15:AJ24,AJ26:AJ35,AJ37:AJ46,AJ48:AJ57)</f>
        <v>9014.01936</v>
      </c>
      <c r="AK59" s="26">
        <f t="shared" si="43"/>
        <v>9010.45936</v>
      </c>
      <c r="AL59" s="26">
        <f t="shared" si="43"/>
        <v>0.02357333966</v>
      </c>
      <c r="AM59" s="26">
        <f t="shared" si="43"/>
        <v>1442.3693</v>
      </c>
      <c r="AN59" s="26">
        <f t="shared" si="43"/>
        <v>1.095028143</v>
      </c>
      <c r="AP59" s="26">
        <f t="shared" ref="AP59:AQ59" si="44">AVERAGE(AP14,AP25,AP36,AP47,AP58)</f>
        <v>9002.588655</v>
      </c>
      <c r="AQ59" s="26">
        <f t="shared" si="44"/>
        <v>8999.778723</v>
      </c>
      <c r="AR59" s="26">
        <f t="shared" si="45"/>
        <v>0.01855252662</v>
      </c>
      <c r="AS59" s="26">
        <f t="shared" ref="AS59:AT59" si="46">AVERAGE(AS14,AS25,AS36,AS47,AS58)</f>
        <v>1374.347564</v>
      </c>
      <c r="AT59" s="26">
        <f t="shared" si="46"/>
        <v>1.094195813</v>
      </c>
      <c r="AV59" s="26">
        <f t="shared" ref="AV59:AZ59" si="47">AVERAGE(AV4:AV13,AV15:AV24,AV26:AV35,AV37:AV46,AV48:AV57)</f>
        <v>9606.316413</v>
      </c>
      <c r="AW59" s="26">
        <f t="shared" si="47"/>
        <v>9558.316413</v>
      </c>
      <c r="AX59" s="26">
        <f t="shared" si="47"/>
        <v>0.3102392884</v>
      </c>
      <c r="AY59" s="26">
        <f t="shared" si="47"/>
        <v>972.7489393</v>
      </c>
      <c r="AZ59" s="26">
        <f t="shared" si="47"/>
        <v>1.174948645</v>
      </c>
      <c r="BB59" s="27"/>
      <c r="BC59" s="27"/>
      <c r="BD59" s="26">
        <f t="shared" ref="BD59:BE59" si="48">AVERAGE(BD14,BD25,BD36,BD47,BD58)</f>
        <v>0.002764733599</v>
      </c>
      <c r="BE59" s="26">
        <f t="shared" si="48"/>
        <v>0.008152970677</v>
      </c>
      <c r="BF59" s="27"/>
      <c r="BG59" s="27"/>
      <c r="BH59" s="27"/>
      <c r="BI59" s="26">
        <f t="shared" ref="BI59:BK59" si="49">AVERAGE(BI14,BI25,BI36,BI47,BI58)</f>
        <v>0.0002233476182</v>
      </c>
      <c r="BJ59" s="26">
        <f t="shared" si="49"/>
        <v>0.0001855252662</v>
      </c>
      <c r="BK59" s="26">
        <f t="shared" si="49"/>
        <v>0.002857160303</v>
      </c>
    </row>
    <row r="60">
      <c r="B60" s="5">
        <v>6.0</v>
      </c>
      <c r="C60" s="5">
        <v>1.0</v>
      </c>
      <c r="D60" s="20">
        <v>5.0</v>
      </c>
      <c r="F60" s="21">
        <v>7008.588</v>
      </c>
      <c r="G60" s="21">
        <v>7008.588</v>
      </c>
      <c r="H60" s="21">
        <v>0.0</v>
      </c>
      <c r="I60" s="21">
        <v>0.078481006622315</v>
      </c>
      <c r="J60" s="32">
        <f>F60/'summary | O-IRP (high cost inst'!$G59</f>
        <v>1.401443104</v>
      </c>
      <c r="L60" s="21">
        <v>6461.28</v>
      </c>
      <c r="M60" s="21">
        <v>6461.28</v>
      </c>
      <c r="N60" s="21">
        <v>0.0</v>
      </c>
      <c r="O60" s="21">
        <v>0.044295501708984</v>
      </c>
      <c r="P60" s="32">
        <f>L60/'summary | O-IRP (high cost inst'!$G59</f>
        <v>1.29200294</v>
      </c>
      <c r="R60" s="21">
        <v>5359.508</v>
      </c>
      <c r="S60" s="21">
        <v>5359.44756056338</v>
      </c>
      <c r="T60" s="21">
        <v>0.001288890712392</v>
      </c>
      <c r="U60" s="21">
        <v>0.110540914535522</v>
      </c>
      <c r="V60" s="32">
        <f>R60/'summary | O-IRP (high cost inst'!$G59</f>
        <v>1.071691691</v>
      </c>
      <c r="X60" s="21">
        <v>5063.204</v>
      </c>
      <c r="Y60" s="21">
        <v>5063.204</v>
      </c>
      <c r="Z60" s="21">
        <v>0.0</v>
      </c>
      <c r="AA60" s="21">
        <v>0.231626033782959</v>
      </c>
      <c r="AB60" s="32">
        <f>X60/'summary | O-IRP (high cost inst'!$G59</f>
        <v>1.012442496</v>
      </c>
      <c r="AD60" s="21">
        <v>5001.036</v>
      </c>
      <c r="AE60" s="21">
        <v>5001.036</v>
      </c>
      <c r="AF60" s="21">
        <v>0.0</v>
      </c>
      <c r="AG60" s="21">
        <v>0.325599431991577</v>
      </c>
      <c r="AH60" s="32">
        <f>AD60/'summary | O-IRP (high cost inst'!$G59</f>
        <v>1.000011331</v>
      </c>
      <c r="AJ60" s="21">
        <f>INDIRECT("'all | ALG^({\gamma}) (high cost instances)'!AE"&amp;ROW('all | ALG^({gamma}) (high cost '!$AE$15)+(ROW()-10) * 6)</f>
        <v>5198.556</v>
      </c>
      <c r="AK60" s="21">
        <f>INDIRECT("'all | ALG^({\gamma}) (high cost instances)'!AF"&amp;ROW('all | ALG^({gamma}) (high cost '!$AF$15)+(ROW()-10) * 6)</f>
        <v>5198.556</v>
      </c>
      <c r="AL60" s="21">
        <f>INDIRECT("'all | ALG^({\gamma}) (high cost instances)'!AG"&amp;ROW('all | ALG^({gamma}) (high cost '!$AG$15)+(ROW()-10) * 6)</f>
        <v>0</v>
      </c>
      <c r="AM60" s="21">
        <f>INDIRECT("'all | ALG^({\gamma}) (high cost instances)'!AH"&amp;ROW('all | ALG^({gamma}) (high cost '!$AH$15)+(ROW()-10) * 6)</f>
        <v>0.2235902786</v>
      </c>
      <c r="AN60" s="32">
        <f>AJ60/'summary | O-IRP (high cost inst'!$G59</f>
        <v>1.039507595</v>
      </c>
      <c r="AP60" s="21">
        <v>5159.213</v>
      </c>
      <c r="AQ60" s="21">
        <v>5159.213</v>
      </c>
      <c r="AR60" s="21">
        <v>0.0</v>
      </c>
      <c r="AS60" s="21">
        <v>0.512676131725311</v>
      </c>
      <c r="AT60" s="32">
        <f>AP60/'summary | O-IRP (high cost inst'!$G59</f>
        <v>1.031640536</v>
      </c>
      <c r="AV60" s="21">
        <v>6873.44</v>
      </c>
      <c r="AW60" s="21">
        <v>6873.44</v>
      </c>
      <c r="AX60" s="21">
        <v>0.0</v>
      </c>
      <c r="AY60" s="21">
        <v>0.032815313339233</v>
      </c>
      <c r="AZ60" s="32">
        <f>AV60/'summary | O-IRP (high cost inst'!$G59</f>
        <v>1.374418797</v>
      </c>
      <c r="BB60" s="32"/>
      <c r="BC60" s="32"/>
      <c r="BD60" s="21">
        <v>0.0</v>
      </c>
      <c r="BE60" s="21">
        <v>0.0</v>
      </c>
      <c r="BF60" s="21">
        <v>1.28889071239151E-5</v>
      </c>
      <c r="BG60" s="21">
        <v>0.0</v>
      </c>
      <c r="BH60" s="21">
        <v>0.0</v>
      </c>
      <c r="BI60" s="21">
        <v>0.0</v>
      </c>
      <c r="BJ60" s="21">
        <v>0.0</v>
      </c>
      <c r="BK60" s="21">
        <v>0.0</v>
      </c>
    </row>
    <row r="61">
      <c r="D61" s="22">
        <v>10.0</v>
      </c>
      <c r="F61" s="21">
        <v>10836.9</v>
      </c>
      <c r="G61" s="21">
        <v>10836.9</v>
      </c>
      <c r="H61" s="21">
        <v>0.0</v>
      </c>
      <c r="I61" s="21">
        <v>0.066392183303833</v>
      </c>
      <c r="J61" s="32">
        <f>F61/'summary | O-IRP (high cost inst'!G60</f>
        <v>1.362509606</v>
      </c>
      <c r="L61" s="21">
        <v>9697.472</v>
      </c>
      <c r="M61" s="21">
        <v>9697.472</v>
      </c>
      <c r="N61" s="21">
        <v>0.0</v>
      </c>
      <c r="O61" s="21">
        <v>0.130329418182373</v>
      </c>
      <c r="P61" s="32">
        <f>L61/'summary | O-IRP (high cost inst'!$G60</f>
        <v>1.219250778</v>
      </c>
      <c r="R61" s="21">
        <v>8672.285994718</v>
      </c>
      <c r="S61" s="21">
        <v>8672.04531250614</v>
      </c>
      <c r="T61" s="21">
        <v>0.002721198422309</v>
      </c>
      <c r="U61" s="21">
        <v>0.333492851257324</v>
      </c>
      <c r="V61" s="32">
        <f>R61/'summary | O-IRP (high cost inst'!$G60</f>
        <v>1.09035545</v>
      </c>
      <c r="X61" s="21">
        <v>8050.51999366133</v>
      </c>
      <c r="Y61" s="21">
        <v>8050.40404846227</v>
      </c>
      <c r="Z61" s="21">
        <v>0.001471281216853</v>
      </c>
      <c r="AA61" s="21">
        <v>0.790236473083496</v>
      </c>
      <c r="AB61" s="32">
        <f>X61/'summary | O-IRP (high cost inst'!$G60</f>
        <v>1.012181604</v>
      </c>
      <c r="AD61" s="21">
        <v>7953.632</v>
      </c>
      <c r="AE61" s="21">
        <v>7953.632</v>
      </c>
      <c r="AF61" s="21">
        <v>0.0</v>
      </c>
      <c r="AG61" s="21">
        <v>0.946073865890503</v>
      </c>
      <c r="AH61" s="32">
        <f>AD61/'summary | O-IRP (high cost inst'!$G60</f>
        <v>1</v>
      </c>
      <c r="AJ61" s="21">
        <f>INDIRECT("'all | ALG^({\gamma}) (high cost instances)'!AE"&amp;ROW('all | ALG^({gamma}) (high cost '!$AE$15)+(ROW()-10) * 6)</f>
        <v>8470.77</v>
      </c>
      <c r="AK61" s="21">
        <f>INDIRECT("'all | ALG^({\gamma}) (high cost instances)'!AF"&amp;ROW('all | ALG^({gamma}) (high cost '!$AF$15)+(ROW()-10) * 6)</f>
        <v>8470.77</v>
      </c>
      <c r="AL61" s="21">
        <f>INDIRECT("'all | ALG^({\gamma}) (high cost instances)'!AG"&amp;ROW('all | ALG^({gamma}) (high cost '!$AG$15)+(ROW()-10) * 6)</f>
        <v>0</v>
      </c>
      <c r="AM61" s="21">
        <f>INDIRECT("'all | ALG^({\gamma}) (high cost instances)'!AH"&amp;ROW('all | ALG^({gamma}) (high cost '!$AH$15)+(ROW()-10) * 6)</f>
        <v>0.8327120781</v>
      </c>
      <c r="AN61" s="32">
        <f>AJ61/'summary | O-IRP (high cost inst'!$G60</f>
        <v>1.065019101</v>
      </c>
      <c r="AP61" s="21">
        <v>8417.805</v>
      </c>
      <c r="AQ61" s="21">
        <v>8417.805</v>
      </c>
      <c r="AR61" s="21">
        <v>0.0</v>
      </c>
      <c r="AS61" s="21">
        <v>0.833147227764129</v>
      </c>
      <c r="AT61" s="32">
        <f>AP61/'summary | O-IRP (high cost inst'!$G60</f>
        <v>1.058359879</v>
      </c>
      <c r="AV61" s="21">
        <v>10828.128</v>
      </c>
      <c r="AW61" s="21">
        <v>10828.128</v>
      </c>
      <c r="AX61" s="21">
        <v>0.0</v>
      </c>
      <c r="AY61" s="21">
        <v>0.150056028366089</v>
      </c>
      <c r="AZ61" s="32">
        <f>AV61/'summary | O-IRP (high cost inst'!$G60</f>
        <v>1.361406713</v>
      </c>
      <c r="BB61" s="32"/>
      <c r="BC61" s="32"/>
      <c r="BD61" s="21">
        <v>0.0</v>
      </c>
      <c r="BE61" s="21">
        <v>0.0</v>
      </c>
      <c r="BF61" s="21">
        <v>2.72119842230925E-5</v>
      </c>
      <c r="BG61" s="21">
        <v>1.47128121685317E-5</v>
      </c>
      <c r="BH61" s="21">
        <v>0.0</v>
      </c>
      <c r="BI61" s="21">
        <v>0.0</v>
      </c>
      <c r="BJ61" s="21">
        <v>0.0</v>
      </c>
      <c r="BK61" s="21">
        <v>0.0</v>
      </c>
    </row>
    <row r="62">
      <c r="D62" s="22">
        <v>15.0</v>
      </c>
      <c r="F62" s="21">
        <v>13969.378</v>
      </c>
      <c r="G62" s="21">
        <v>13969.378</v>
      </c>
      <c r="H62" s="21">
        <v>0.0</v>
      </c>
      <c r="I62" s="21">
        <v>0.156014823913574</v>
      </c>
      <c r="J62" s="32">
        <f>F62/'summary | O-IRP (high cost inst'!G61</f>
        <v>1.321876622</v>
      </c>
      <c r="L62" s="27">
        <v>12705.917999599998</v>
      </c>
      <c r="M62" s="27">
        <v>12705.917999599998</v>
      </c>
      <c r="N62" s="27">
        <v>0.0</v>
      </c>
      <c r="O62" s="27">
        <v>0.5570012092590332</v>
      </c>
      <c r="P62" s="32">
        <f>L62/'summary | O-IRP (high cost inst'!$G61</f>
        <v>1.202319528</v>
      </c>
      <c r="R62" s="27">
        <v>11381.039999431012</v>
      </c>
      <c r="S62" s="27">
        <v>11381.03999943101</v>
      </c>
      <c r="T62" s="27">
        <v>0.0</v>
      </c>
      <c r="U62" s="27">
        <v>1.3642670631408689</v>
      </c>
      <c r="V62" s="32">
        <f>R62/'summary | O-IRP (high cost inst'!$G61</f>
        <v>1.07695065</v>
      </c>
      <c r="X62" s="27">
        <v>10718.382</v>
      </c>
      <c r="Y62" s="27">
        <v>10718.382</v>
      </c>
      <c r="Z62" s="27">
        <v>0.0</v>
      </c>
      <c r="AA62" s="27">
        <v>2.268943786621094</v>
      </c>
      <c r="AB62" s="32">
        <f>X62/'summary | O-IRP (high cost inst'!$G61</f>
        <v>1.014245487</v>
      </c>
      <c r="AD62" s="45">
        <v>10567.838</v>
      </c>
      <c r="AE62" s="45">
        <v>10567.838</v>
      </c>
      <c r="AF62" s="45">
        <f>100*BH62</f>
        <v>0</v>
      </c>
      <c r="AG62" s="46">
        <v>2.994618792566</v>
      </c>
      <c r="AH62" s="32">
        <f>AD62/'summary | O-IRP (high cost inst'!$G61</f>
        <v>1</v>
      </c>
      <c r="AJ62" s="21">
        <f>INDIRECT("'all | ALG^({\gamma}) (high cost instances)'!AE"&amp;ROW('all | ALG^({gamma}) (high cost '!$AE$15)+(ROW()-10) * 6)</f>
        <v>10951.33</v>
      </c>
      <c r="AK62" s="21">
        <f>INDIRECT("'all | ALG^({\gamma}) (high cost instances)'!AF"&amp;ROW('all | ALG^({gamma}) (high cost '!$AF$15)+(ROW()-10) * 6)</f>
        <v>10951.33</v>
      </c>
      <c r="AL62" s="21">
        <f>INDIRECT("'all | ALG^({\gamma}) (high cost instances)'!AG"&amp;ROW('all | ALG^({gamma}) (high cost '!$AG$15)+(ROW()-10) * 6)</f>
        <v>0</v>
      </c>
      <c r="AM62" s="21">
        <f>INDIRECT("'all | ALG^({\gamma}) (high cost instances)'!AH"&amp;ROW('all | ALG^({gamma}) (high cost '!$AH$15)+(ROW()-10) * 6)</f>
        <v>3.881281614</v>
      </c>
      <c r="AN62" s="32">
        <f>AJ62/'summary | O-IRP (high cost inst'!$G61</f>
        <v>1.036288596</v>
      </c>
      <c r="AP62" s="21">
        <v>11046.1905882353</v>
      </c>
      <c r="AQ62" s="21">
        <v>11046.1905882353</v>
      </c>
      <c r="AR62" s="21">
        <v>0.0</v>
      </c>
      <c r="AS62" s="21">
        <v>4.90922047110165</v>
      </c>
      <c r="AT62" s="32">
        <f>AP62/'summary | O-IRP (high cost inst'!$G61</f>
        <v>1.045264943</v>
      </c>
      <c r="AV62" s="27">
        <v>13924.852000000003</v>
      </c>
      <c r="AW62" s="27">
        <v>13924.852000000003</v>
      </c>
      <c r="AX62" s="27">
        <v>0.0</v>
      </c>
      <c r="AY62" s="27">
        <v>0.37250924110412603</v>
      </c>
      <c r="AZ62" s="32">
        <f>AV62/'summary | O-IRP (high cost inst'!$G61</f>
        <v>1.317663272</v>
      </c>
      <c r="BB62" s="32"/>
      <c r="BC62" s="32"/>
      <c r="BD62" s="21">
        <v>0.0</v>
      </c>
      <c r="BE62" s="21">
        <v>0.0</v>
      </c>
      <c r="BF62" s="21">
        <v>0.0</v>
      </c>
      <c r="BG62" s="21">
        <v>0.0</v>
      </c>
      <c r="BH62" s="21">
        <v>0.0</v>
      </c>
      <c r="BI62" s="21">
        <v>0.0</v>
      </c>
      <c r="BJ62" s="21">
        <v>0.0</v>
      </c>
      <c r="BK62" s="21">
        <v>0.0</v>
      </c>
    </row>
    <row r="63">
      <c r="D63" s="22">
        <v>20.0</v>
      </c>
      <c r="F63" s="21">
        <v>17321.72</v>
      </c>
      <c r="G63" s="21">
        <v>17321.72</v>
      </c>
      <c r="H63" s="21">
        <v>0.0</v>
      </c>
      <c r="I63" s="21">
        <v>0.635580825805664</v>
      </c>
      <c r="J63" s="32">
        <f>F63/'summary | O-IRP (high cost inst'!G62</f>
        <v>1.297482821</v>
      </c>
      <c r="L63" s="21">
        <v>15823.612</v>
      </c>
      <c r="M63" s="21">
        <v>15823.612</v>
      </c>
      <c r="N63" s="21">
        <v>0.0</v>
      </c>
      <c r="O63" s="21">
        <v>2.60109658241272</v>
      </c>
      <c r="P63" s="32">
        <f>L63/'summary | O-IRP (high cost inst'!$G62</f>
        <v>1.185267095</v>
      </c>
      <c r="R63" s="21">
        <v>14479.699998402</v>
      </c>
      <c r="S63" s="21">
        <v>14479.667998402</v>
      </c>
      <c r="T63" s="21">
        <v>2.26348684492E-4</v>
      </c>
      <c r="U63" s="21">
        <v>5.23326778411865</v>
      </c>
      <c r="V63" s="32">
        <f>R63/'summary | O-IRP (high cost inst'!$G62</f>
        <v>1.084601414</v>
      </c>
      <c r="X63" s="21">
        <v>13450.17</v>
      </c>
      <c r="Y63" s="21">
        <v>13450.17</v>
      </c>
      <c r="Z63" s="21">
        <v>0.0</v>
      </c>
      <c r="AA63" s="21">
        <v>7.71474833488464</v>
      </c>
      <c r="AB63" s="32">
        <f>X63/'summary | O-IRP (high cost inst'!$G62</f>
        <v>1.007484506</v>
      </c>
      <c r="AD63" s="21">
        <v>13350.2499859273</v>
      </c>
      <c r="AE63" s="21">
        <v>13350.2499859273</v>
      </c>
      <c r="AF63" s="21">
        <v>0.0</v>
      </c>
      <c r="AG63" s="21">
        <v>10.4591124534607</v>
      </c>
      <c r="AH63" s="32">
        <f>AD63/'summary | O-IRP (high cost inst'!$G62</f>
        <v>1.000000001</v>
      </c>
      <c r="AJ63" s="21">
        <f>INDIRECT("'all | ALG^({\gamma}) (high cost instances)'!AE"&amp;ROW('all | ALG^({gamma}) (high cost '!$AE$15)+(ROW()-10) * 6)</f>
        <v>14266.592</v>
      </c>
      <c r="AK63" s="21">
        <f>INDIRECT("'all | ALG^({\gamma}) (high cost instances)'!AF"&amp;ROW('all | ALG^({gamma}) (high cost '!$AF$15)+(ROW()-10) * 6)</f>
        <v>14266.592</v>
      </c>
      <c r="AL63" s="21">
        <f>INDIRECT("'all | ALG^({\gamma}) (high cost instances)'!AG"&amp;ROW('all | ALG^({gamma}) (high cost '!$AG$15)+(ROW()-10) * 6)</f>
        <v>0</v>
      </c>
      <c r="AM63" s="21">
        <f>INDIRECT("'all | ALG^({\gamma}) (high cost instances)'!AH"&amp;ROW('all | ALG^({gamma}) (high cost '!$AH$15)+(ROW()-10) * 6)</f>
        <v>148.3620553</v>
      </c>
      <c r="AN63" s="32">
        <f>AJ63/'summary | O-IRP (high cost inst'!$G62</f>
        <v>1.068638567</v>
      </c>
      <c r="AP63" s="21">
        <v>14187.033</v>
      </c>
      <c r="AQ63" s="21">
        <v>14187.033</v>
      </c>
      <c r="AR63" s="21">
        <v>0.0</v>
      </c>
      <c r="AS63" s="21">
        <v>94.4467199802399</v>
      </c>
      <c r="AT63" s="32">
        <f>AP63/'summary | O-IRP (high cost inst'!$G62</f>
        <v>1.062679203</v>
      </c>
      <c r="AV63" s="21">
        <v>17318.528</v>
      </c>
      <c r="AW63" s="21">
        <v>17318.528</v>
      </c>
      <c r="AX63" s="21">
        <v>0.0</v>
      </c>
      <c r="AY63" s="21">
        <v>1.41631760597229</v>
      </c>
      <c r="AZ63" s="32">
        <f>AV63/'summary | O-IRP (high cost inst'!$G62</f>
        <v>1.297243725</v>
      </c>
      <c r="BB63" s="32"/>
      <c r="BC63" s="32"/>
      <c r="BD63" s="21">
        <v>0.0</v>
      </c>
      <c r="BE63" s="21">
        <v>0.0</v>
      </c>
      <c r="BF63" s="21">
        <v>2.26348684492107E-6</v>
      </c>
      <c r="BG63" s="21">
        <v>0.0</v>
      </c>
      <c r="BH63" s="21">
        <v>0.0</v>
      </c>
      <c r="BI63" s="21">
        <v>0.0</v>
      </c>
      <c r="BJ63" s="21">
        <v>0.0</v>
      </c>
      <c r="BK63" s="21">
        <v>0.0</v>
      </c>
    </row>
    <row r="64">
      <c r="D64" s="22">
        <v>25.0</v>
      </c>
      <c r="F64" s="21">
        <v>19939.504</v>
      </c>
      <c r="G64" s="21">
        <v>19939.504</v>
      </c>
      <c r="H64" s="21">
        <v>0.0</v>
      </c>
      <c r="I64" s="21">
        <v>3.04005274772644</v>
      </c>
      <c r="J64" s="32">
        <f>F64/'summary | O-IRP (high cost inst'!G63</f>
        <v>1.294790643</v>
      </c>
      <c r="L64" s="21">
        <v>17674.872</v>
      </c>
      <c r="M64" s="21">
        <v>17674.872</v>
      </c>
      <c r="N64" s="21">
        <v>0.0</v>
      </c>
      <c r="O64" s="21">
        <v>12.5923229694366</v>
      </c>
      <c r="P64" s="32">
        <f>L64/'summary | O-IRP (high cost inst'!$G63</f>
        <v>1.147734612</v>
      </c>
      <c r="R64" s="21">
        <v>16505.276</v>
      </c>
      <c r="S64" s="21">
        <v>16505.276</v>
      </c>
      <c r="T64" s="21">
        <v>0.0</v>
      </c>
      <c r="U64" s="21">
        <v>10.314293384552</v>
      </c>
      <c r="V64" s="32">
        <f>R64/'summary | O-IRP (high cost inst'!$G63</f>
        <v>1.071785784</v>
      </c>
      <c r="X64" s="21">
        <v>15589.788</v>
      </c>
      <c r="Y64" s="21">
        <v>15589.5794272334</v>
      </c>
      <c r="Z64" s="21">
        <v>0.00130259556112</v>
      </c>
      <c r="AA64" s="21">
        <v>18.5905662536621</v>
      </c>
      <c r="AB64" s="32">
        <f>X64/'summary | O-IRP (high cost inst'!$G63</f>
        <v>1.012337701</v>
      </c>
      <c r="AD64" s="21">
        <v>15399.79</v>
      </c>
      <c r="AE64" s="21">
        <v>15399.79</v>
      </c>
      <c r="AF64" s="21">
        <v>0.0</v>
      </c>
      <c r="AG64" s="21">
        <v>16.8628905773163</v>
      </c>
      <c r="AH64" s="32">
        <f>AD64/'summary | O-IRP (high cost inst'!$G63</f>
        <v>1</v>
      </c>
      <c r="AJ64" s="21">
        <f>INDIRECT("'all | ALG^({\gamma}) (high cost instances)'!AE"&amp;ROW('all | ALG^({gamma}) (high cost '!$AE$15)+(ROW()-10) * 6)</f>
        <v>16312.104</v>
      </c>
      <c r="AK64" s="21">
        <f>INDIRECT("'all | ALG^({\gamma}) (high cost instances)'!AF"&amp;ROW('all | ALG^({gamma}) (high cost '!$AF$15)+(ROW()-10) * 6)</f>
        <v>16312.104</v>
      </c>
      <c r="AL64" s="21">
        <f>INDIRECT("'all | ALG^({\gamma}) (high cost instances)'!AG"&amp;ROW('all | ALG^({gamma}) (high cost '!$AG$15)+(ROW()-10) * 6)</f>
        <v>0</v>
      </c>
      <c r="AM64" s="21">
        <f>INDIRECT("'all | ALG^({\gamma}) (high cost instances)'!AH"&amp;ROW('all | ALG^({gamma}) (high cost '!$AH$15)+(ROW()-10) * 6)</f>
        <v>939.968626</v>
      </c>
      <c r="AN64" s="32">
        <f>AJ64/'summary | O-IRP (high cost inst'!$G63</f>
        <v>1.059241977</v>
      </c>
      <c r="AP64" s="21">
        <v>16402.347</v>
      </c>
      <c r="AQ64" s="21">
        <v>16402.347</v>
      </c>
      <c r="AR64" s="21">
        <v>0.0</v>
      </c>
      <c r="AS64" s="21">
        <v>844.606440639496</v>
      </c>
      <c r="AT64" s="32">
        <f>AP64/'summary | O-IRP (high cost inst'!$G63</f>
        <v>1.065101992</v>
      </c>
      <c r="AV64" s="21">
        <v>19893.436</v>
      </c>
      <c r="AW64" s="21">
        <v>19893.436</v>
      </c>
      <c r="AX64" s="21">
        <v>0.0</v>
      </c>
      <c r="AY64" s="21">
        <v>8.07363567352295</v>
      </c>
      <c r="AZ64" s="32">
        <f>AV64/'summary | O-IRP (high cost inst'!$G63</f>
        <v>1.291799174</v>
      </c>
      <c r="BB64" s="32"/>
      <c r="BC64" s="32"/>
      <c r="BD64" s="21">
        <v>0.0</v>
      </c>
      <c r="BE64" s="21">
        <v>0.0</v>
      </c>
      <c r="BF64" s="21">
        <v>0.0</v>
      </c>
      <c r="BG64" s="21">
        <v>1.30259556112027E-5</v>
      </c>
      <c r="BH64" s="21">
        <v>0.0</v>
      </c>
      <c r="BI64" s="21">
        <v>0.0</v>
      </c>
      <c r="BJ64" s="21">
        <v>0.0</v>
      </c>
      <c r="BK64" s="21">
        <v>0.0</v>
      </c>
    </row>
    <row r="65">
      <c r="D65" s="22">
        <v>30.0</v>
      </c>
      <c r="F65" s="21">
        <v>23280.414</v>
      </c>
      <c r="G65" s="21">
        <v>23280.414</v>
      </c>
      <c r="H65" s="21">
        <v>0.0</v>
      </c>
      <c r="I65" s="21">
        <v>6.03399243354797</v>
      </c>
      <c r="J65" s="32">
        <f>F65/'summary | O-IRP (high cost inst'!G64</f>
        <v>1.265558482</v>
      </c>
      <c r="L65" s="21">
        <v>21908.0679995233</v>
      </c>
      <c r="M65" s="21">
        <v>21908.0679995233</v>
      </c>
      <c r="N65" s="21">
        <v>0.0</v>
      </c>
      <c r="O65" s="21">
        <v>16.4588140964508</v>
      </c>
      <c r="P65" s="32">
        <f>L65/'summary | O-IRP (high cost inst'!$G64</f>
        <v>1.19095568</v>
      </c>
      <c r="R65" s="21">
        <v>19574.652</v>
      </c>
      <c r="S65" s="21">
        <v>19574.652</v>
      </c>
      <c r="T65" s="21">
        <v>0.0</v>
      </c>
      <c r="U65" s="21">
        <v>150.546780014038</v>
      </c>
      <c r="V65" s="32">
        <f>R65/'summary | O-IRP (high cost inst'!$G64</f>
        <v>1.06410766</v>
      </c>
      <c r="X65" s="21">
        <v>18547.618</v>
      </c>
      <c r="Y65" s="21">
        <v>18547.618</v>
      </c>
      <c r="Z65" s="21">
        <v>0.0</v>
      </c>
      <c r="AA65" s="21">
        <v>56.8738106250763</v>
      </c>
      <c r="AB65" s="32">
        <f>X65/'summary | O-IRP (high cost inst'!$G64</f>
        <v>1.00827654</v>
      </c>
      <c r="AD65" s="21">
        <v>18395.368</v>
      </c>
      <c r="AE65" s="21">
        <v>18395.368</v>
      </c>
      <c r="AF65" s="21">
        <v>0.0</v>
      </c>
      <c r="AG65" s="21">
        <v>132.393804979324</v>
      </c>
      <c r="AH65" s="32">
        <f>AD65/'summary | O-IRP (high cost inst'!$G64</f>
        <v>1</v>
      </c>
      <c r="AJ65" s="21">
        <f>INDIRECT("'all | ALG^({\gamma}) (high cost instances)'!AE"&amp;ROW('all | ALG^({gamma}) (high cost '!$AE$15)+(ROW()-10) * 6)</f>
        <v>19455.282</v>
      </c>
      <c r="AK65" s="21">
        <f>INDIRECT("'all | ALG^({\gamma}) (high cost instances)'!AF"&amp;ROW('all | ALG^({gamma}) (high cost '!$AF$15)+(ROW()-10) * 6)</f>
        <v>19455.282</v>
      </c>
      <c r="AL65" s="21">
        <f>INDIRECT("'all | ALG^({\gamma}) (high cost instances)'!AG"&amp;ROW('all | ALG^({gamma}) (high cost '!$AG$15)+(ROW()-10) * 6)</f>
        <v>0</v>
      </c>
      <c r="AM65" s="21">
        <f>INDIRECT("'all | ALG^({\gamma}) (high cost instances)'!AH"&amp;ROW('all | ALG^({gamma}) (high cost '!$AH$15)+(ROW()-10) * 6)</f>
        <v>1577.764155</v>
      </c>
      <c r="AN65" s="32">
        <f>AJ65/'summary | O-IRP (high cost inst'!$G64</f>
        <v>1.057618527</v>
      </c>
      <c r="AP65" s="21">
        <v>19402.0465</v>
      </c>
      <c r="AQ65" s="21">
        <v>19402.0465</v>
      </c>
      <c r="AR65" s="21">
        <v>0.0</v>
      </c>
      <c r="AS65" s="21">
        <v>1359.80007647276</v>
      </c>
      <c r="AT65" s="32">
        <f>AP65/'summary | O-IRP (high cost inst'!$G64</f>
        <v>1.054724564</v>
      </c>
      <c r="AV65" s="21">
        <v>23236.028</v>
      </c>
      <c r="AW65" s="21">
        <v>23235.828</v>
      </c>
      <c r="AX65" s="21">
        <v>7.7341404682E-4</v>
      </c>
      <c r="AY65" s="21">
        <v>11.7434717178345</v>
      </c>
      <c r="AZ65" s="32">
        <f>AV65/'summary | O-IRP (high cost inst'!$G64</f>
        <v>1.263145592</v>
      </c>
      <c r="BB65" s="32"/>
      <c r="BC65" s="32"/>
      <c r="BD65" s="21">
        <v>0.0</v>
      </c>
      <c r="BE65" s="21">
        <v>0.0</v>
      </c>
      <c r="BF65" s="21">
        <v>0.0</v>
      </c>
      <c r="BG65" s="21">
        <v>0.0</v>
      </c>
      <c r="BH65" s="21">
        <v>0.0</v>
      </c>
      <c r="BI65" s="21">
        <v>0.0</v>
      </c>
      <c r="BJ65" s="21">
        <v>0.0</v>
      </c>
      <c r="BK65" s="21">
        <v>7.73414046820446E-6</v>
      </c>
    </row>
    <row r="66">
      <c r="D66" s="25" t="s">
        <v>21</v>
      </c>
      <c r="F66" s="26">
        <f t="shared" ref="F66:J66" si="50">AVERAGE(F60:F65)</f>
        <v>15392.75067</v>
      </c>
      <c r="G66" s="26">
        <f t="shared" si="50"/>
        <v>15392.75067</v>
      </c>
      <c r="H66" s="26">
        <f t="shared" si="50"/>
        <v>0</v>
      </c>
      <c r="I66" s="26">
        <f t="shared" si="50"/>
        <v>1.668419003</v>
      </c>
      <c r="J66" s="26">
        <f t="shared" si="50"/>
        <v>1.323943546</v>
      </c>
      <c r="L66" s="26">
        <f t="shared" ref="L66:P66" si="51">AVERAGE(L60:L65)</f>
        <v>14045.20367</v>
      </c>
      <c r="M66" s="26">
        <f t="shared" si="51"/>
        <v>14045.20367</v>
      </c>
      <c r="N66" s="26">
        <f t="shared" si="51"/>
        <v>0</v>
      </c>
      <c r="O66" s="26">
        <f t="shared" si="51"/>
        <v>5.397309963</v>
      </c>
      <c r="P66" s="26">
        <f t="shared" si="51"/>
        <v>1.206255105</v>
      </c>
      <c r="R66" s="26">
        <f t="shared" ref="R66:V66" si="52">AVERAGE(R60:R65)</f>
        <v>12662.077</v>
      </c>
      <c r="S66" s="26">
        <f t="shared" si="52"/>
        <v>12662.02148</v>
      </c>
      <c r="T66" s="26">
        <f t="shared" si="52"/>
        <v>0.0007060729699</v>
      </c>
      <c r="U66" s="26">
        <f t="shared" si="52"/>
        <v>27.98377367</v>
      </c>
      <c r="V66" s="26">
        <f t="shared" si="52"/>
        <v>1.076582108</v>
      </c>
      <c r="X66" s="26">
        <f t="shared" ref="X66:AB66" si="53">AVERAGE(X60:X65)</f>
        <v>11903.28033</v>
      </c>
      <c r="Y66" s="26">
        <f t="shared" si="53"/>
        <v>11903.22625</v>
      </c>
      <c r="Z66" s="26">
        <f t="shared" si="53"/>
        <v>0.0004623127963</v>
      </c>
      <c r="AA66" s="26">
        <f t="shared" si="53"/>
        <v>14.41165525</v>
      </c>
      <c r="AB66" s="26">
        <f t="shared" si="53"/>
        <v>1.011161389</v>
      </c>
      <c r="AD66" s="26">
        <f t="shared" ref="AD66:AH66" si="54">AVERAGE(AD60:AD65)</f>
        <v>11777.98566</v>
      </c>
      <c r="AE66" s="26">
        <f t="shared" si="54"/>
        <v>11777.98566</v>
      </c>
      <c r="AF66" s="26">
        <f t="shared" si="54"/>
        <v>0</v>
      </c>
      <c r="AG66" s="26">
        <f t="shared" si="54"/>
        <v>27.33035002</v>
      </c>
      <c r="AH66" s="26">
        <f t="shared" si="54"/>
        <v>1.000001889</v>
      </c>
      <c r="AJ66" s="26">
        <f t="shared" ref="AJ66:AN66" si="55">AVERAGE(AJ60:AJ65)</f>
        <v>12442.439</v>
      </c>
      <c r="AK66" s="26">
        <f t="shared" si="55"/>
        <v>12442.439</v>
      </c>
      <c r="AL66" s="26">
        <f t="shared" si="55"/>
        <v>0</v>
      </c>
      <c r="AM66" s="26">
        <f t="shared" si="55"/>
        <v>445.1720701</v>
      </c>
      <c r="AN66" s="26">
        <f t="shared" si="55"/>
        <v>1.054385727</v>
      </c>
      <c r="AP66" s="26">
        <f t="shared" ref="AP66:AT66" si="56">AVERAGE(AP60:AP65)</f>
        <v>12435.77251</v>
      </c>
      <c r="AQ66" s="26">
        <f t="shared" si="56"/>
        <v>12435.77251</v>
      </c>
      <c r="AR66" s="26">
        <f t="shared" si="56"/>
        <v>0</v>
      </c>
      <c r="AS66" s="26">
        <f t="shared" si="56"/>
        <v>384.1847135</v>
      </c>
      <c r="AT66" s="26">
        <f t="shared" si="56"/>
        <v>1.052961853</v>
      </c>
      <c r="AV66" s="26">
        <f t="shared" ref="AV66:AZ66" si="57">AVERAGE(AV60:AV65)</f>
        <v>15345.73533</v>
      </c>
      <c r="AW66" s="26">
        <f t="shared" si="57"/>
        <v>15345.702</v>
      </c>
      <c r="AX66" s="26">
        <f t="shared" si="57"/>
        <v>0.0001289023411</v>
      </c>
      <c r="AY66" s="26">
        <f t="shared" si="57"/>
        <v>3.631467597</v>
      </c>
      <c r="AZ66" s="26">
        <f t="shared" si="57"/>
        <v>1.317612879</v>
      </c>
      <c r="BB66" s="27"/>
      <c r="BC66" s="27"/>
      <c r="BD66" s="26">
        <f t="shared" ref="BD66:BK66" si="58">AVERAGE(BD60:BD65)</f>
        <v>0</v>
      </c>
      <c r="BE66" s="26">
        <f t="shared" si="58"/>
        <v>0</v>
      </c>
      <c r="BF66" s="26">
        <f t="shared" si="58"/>
        <v>0.000007060729699</v>
      </c>
      <c r="BG66" s="26">
        <f t="shared" si="58"/>
        <v>0.000004623127963</v>
      </c>
      <c r="BH66" s="26">
        <f t="shared" si="58"/>
        <v>0</v>
      </c>
      <c r="BI66" s="26">
        <f t="shared" si="58"/>
        <v>0</v>
      </c>
      <c r="BJ66" s="26">
        <f t="shared" si="58"/>
        <v>0</v>
      </c>
      <c r="BK66" s="26">
        <f t="shared" si="58"/>
        <v>0.000001289023411</v>
      </c>
    </row>
    <row r="67">
      <c r="C67" s="5">
        <v>2.0</v>
      </c>
      <c r="D67" s="20">
        <v>5.0</v>
      </c>
      <c r="F67" s="21">
        <v>7792.388</v>
      </c>
      <c r="G67" s="21">
        <v>7792.388</v>
      </c>
      <c r="H67" s="21">
        <v>0.0</v>
      </c>
      <c r="I67" s="21">
        <v>0.069156885147095</v>
      </c>
      <c r="J67" s="32">
        <f>F67/'summary | O-IRP (high cost inst'!G66</f>
        <v>1.347315531</v>
      </c>
      <c r="L67" s="21">
        <v>7054.934</v>
      </c>
      <c r="M67" s="21">
        <v>7054.934</v>
      </c>
      <c r="N67" s="21">
        <v>0.0</v>
      </c>
      <c r="O67" s="21">
        <v>0.594684600830078</v>
      </c>
      <c r="P67" s="32">
        <f>L67/'summary | O-IRP (high cost inst'!$G66</f>
        <v>1.219808633</v>
      </c>
      <c r="R67" s="21">
        <v>6259.142</v>
      </c>
      <c r="S67" s="21">
        <v>6259.142</v>
      </c>
      <c r="T67" s="21">
        <v>0.0</v>
      </c>
      <c r="U67" s="21">
        <v>1.17910947799683</v>
      </c>
      <c r="V67" s="32">
        <f>R67/'summary | O-IRP (high cost inst'!$G66</f>
        <v>1.082215006</v>
      </c>
      <c r="X67" s="21">
        <v>5884.786</v>
      </c>
      <c r="Y67" s="21">
        <v>5884.786</v>
      </c>
      <c r="Z67" s="21">
        <v>0.0</v>
      </c>
      <c r="AA67" s="21">
        <v>1.46884703636169</v>
      </c>
      <c r="AB67" s="32">
        <f>X67/'summary | O-IRP (high cost inst'!$G66</f>
        <v>1.017488295</v>
      </c>
      <c r="AD67" s="21">
        <v>5784.016</v>
      </c>
      <c r="AE67" s="21">
        <v>5784.016</v>
      </c>
      <c r="AF67" s="21">
        <v>0.0</v>
      </c>
      <c r="AG67" s="21">
        <v>1.68966469764709</v>
      </c>
      <c r="AH67" s="32">
        <f>AD67/'summary | O-IRP (high cost inst'!$G66</f>
        <v>1.000065011</v>
      </c>
      <c r="AJ67" s="21">
        <f>INDIRECT("'all | ALG^({\gamma}) (high cost instances)'!AE"&amp;ROW('all | ALG^({gamma}) (high cost '!$AE$16)+(ROW()-11) * 6)</f>
        <v>5950.856</v>
      </c>
      <c r="AK67" s="21">
        <f>INDIRECT("'all | ALG^({\gamma}) (high cost instances)'!AF"&amp;ROW('all | ALG^({gamma}) (high cost '!$AF$16)+(ROW()-11) * 6)</f>
        <v>5950.856</v>
      </c>
      <c r="AL67" s="21">
        <f>INDIRECT("'all | ALG^({\gamma}) (high cost instances)'!AG"&amp;ROW('all | ALG^({gamma}) (high cost '!$AG$16)+(ROW()-11) * 6)</f>
        <v>0</v>
      </c>
      <c r="AM67" s="21">
        <f>INDIRECT("'all | ALG^({\gamma}) (high cost instances)'!AH"&amp;ROW('all | ALG^({gamma}) (high cost '!$AH$16)+(ROW()-11) * 6)</f>
        <v>1.256875372</v>
      </c>
      <c r="AN67" s="32">
        <f>AJ67/'summary | O-IRP (high cost inst'!$G66</f>
        <v>1.028911896</v>
      </c>
      <c r="AP67" s="21">
        <v>6088.069</v>
      </c>
      <c r="AQ67" s="21">
        <v>6088.069</v>
      </c>
      <c r="AR67" s="21">
        <v>0.0</v>
      </c>
      <c r="AS67" s="21">
        <v>1.81312254667282</v>
      </c>
      <c r="AT67" s="32">
        <f>AP67/'summary | O-IRP (high cost inst'!$G66</f>
        <v>1.052636229</v>
      </c>
      <c r="AV67" s="21">
        <v>7594.64</v>
      </c>
      <c r="AW67" s="21">
        <v>7594.64</v>
      </c>
      <c r="AX67" s="21">
        <v>0.0</v>
      </c>
      <c r="AY67" s="21">
        <v>0.545482492446899</v>
      </c>
      <c r="AZ67" s="32">
        <f>AV67/'summary | O-IRP (high cost inst'!$G66</f>
        <v>1.313124607</v>
      </c>
      <c r="BB67" s="32"/>
      <c r="BC67" s="32"/>
      <c r="BD67" s="21">
        <v>0.0</v>
      </c>
      <c r="BE67" s="21">
        <v>0.0</v>
      </c>
      <c r="BF67" s="21">
        <v>0.0</v>
      </c>
      <c r="BG67" s="21">
        <v>0.0</v>
      </c>
      <c r="BH67" s="21">
        <v>0.0</v>
      </c>
      <c r="BI67" s="21">
        <v>0.0</v>
      </c>
      <c r="BJ67" s="21">
        <v>0.0</v>
      </c>
      <c r="BK67" s="21">
        <v>0.0</v>
      </c>
    </row>
    <row r="68">
      <c r="D68" s="22">
        <v>10.0</v>
      </c>
      <c r="F68" s="21">
        <v>12159.3</v>
      </c>
      <c r="G68" s="21">
        <v>12159.3</v>
      </c>
      <c r="H68" s="21">
        <v>0.0</v>
      </c>
      <c r="I68" s="21">
        <v>0.995364093780518</v>
      </c>
      <c r="J68" s="32">
        <f>F68/'summary | O-IRP (high cost inst'!G67</f>
        <v>1.335668708</v>
      </c>
      <c r="L68" s="21">
        <v>10554.3599994635</v>
      </c>
      <c r="M68" s="21">
        <v>10554.3599994635</v>
      </c>
      <c r="N68" s="21">
        <v>0.0</v>
      </c>
      <c r="O68" s="21">
        <v>2.66436305046082</v>
      </c>
      <c r="P68" s="32">
        <f>L68/'summary | O-IRP (high cost inst'!$G67</f>
        <v>1.159370061</v>
      </c>
      <c r="R68" s="21">
        <v>9581.026</v>
      </c>
      <c r="S68" s="21">
        <v>9581.026</v>
      </c>
      <c r="T68" s="21">
        <v>0.0</v>
      </c>
      <c r="U68" s="21">
        <v>4.31572895050049</v>
      </c>
      <c r="V68" s="32">
        <f>R68/'summary | O-IRP (high cost inst'!$G67</f>
        <v>1.052451754</v>
      </c>
      <c r="X68" s="21">
        <v>9178.928</v>
      </c>
      <c r="Y68" s="21">
        <v>9178.928</v>
      </c>
      <c r="Z68" s="21">
        <v>0.0</v>
      </c>
      <c r="AA68" s="21">
        <v>10.3183860301971</v>
      </c>
      <c r="AB68" s="32">
        <f>X68/'summary | O-IRP (high cost inst'!$G67</f>
        <v>1.008282294</v>
      </c>
      <c r="AD68" s="21">
        <v>9103.53</v>
      </c>
      <c r="AE68" s="21">
        <v>9103.53</v>
      </c>
      <c r="AF68" s="21">
        <v>0.0</v>
      </c>
      <c r="AG68" s="21">
        <v>22.2864809513092</v>
      </c>
      <c r="AH68" s="32">
        <f>AD68/'summary | O-IRP (high cost inst'!$G67</f>
        <v>1.000000013</v>
      </c>
      <c r="AJ68" s="21">
        <f>INDIRECT("'all | ALG^({\gamma}) (high cost instances)'!AE"&amp;ROW('all | ALG^({gamma}) (high cost '!$AE$16)+(ROW()-11) * 6)</f>
        <v>9511.71</v>
      </c>
      <c r="AK68" s="21">
        <f>INDIRECT("'all | ALG^({\gamma}) (high cost instances)'!AF"&amp;ROW('all | ALG^({gamma}) (high cost '!$AF$16)+(ROW()-11) * 6)</f>
        <v>9511.71</v>
      </c>
      <c r="AL68" s="21">
        <f>INDIRECT("'all | ALG^({\gamma}) (high cost instances)'!AG"&amp;ROW('all | ALG^({gamma}) (high cost '!$AG$16)+(ROW()-11) * 6)</f>
        <v>0</v>
      </c>
      <c r="AM68" s="21">
        <f>INDIRECT("'all | ALG^({\gamma}) (high cost instances)'!AH"&amp;ROW('all | ALG^({gamma}) (high cost '!$AH$16)+(ROW()-11) * 6)</f>
        <v>4.157785988</v>
      </c>
      <c r="AN68" s="32">
        <f>AJ68/'summary | O-IRP (high cost inst'!$G67</f>
        <v>1.044837565</v>
      </c>
      <c r="AP68" s="21">
        <v>9597.593</v>
      </c>
      <c r="AQ68" s="21">
        <v>9597.593</v>
      </c>
      <c r="AR68" s="21">
        <v>0.0</v>
      </c>
      <c r="AS68" s="21">
        <v>5.149474132061</v>
      </c>
      <c r="AT68" s="32">
        <f>AP68/'summary | O-IRP (high cost inst'!$G67</f>
        <v>1.054271598</v>
      </c>
      <c r="AV68" s="21">
        <v>12010.7279957542</v>
      </c>
      <c r="AW68" s="21">
        <v>12010.7279957542</v>
      </c>
      <c r="AX68" s="21">
        <v>0.0</v>
      </c>
      <c r="AY68" s="21">
        <v>1.87531576156616</v>
      </c>
      <c r="AZ68" s="32">
        <f>AV68/'summary | O-IRP (high cost inst'!$G67</f>
        <v>1.319348445</v>
      </c>
      <c r="BB68" s="32"/>
      <c r="BC68" s="32"/>
      <c r="BD68" s="21">
        <v>0.0</v>
      </c>
      <c r="BE68" s="21">
        <v>0.0</v>
      </c>
      <c r="BF68" s="21">
        <v>0.0</v>
      </c>
      <c r="BG68" s="21">
        <v>0.0</v>
      </c>
      <c r="BH68" s="21">
        <v>0.0</v>
      </c>
      <c r="BI68" s="21">
        <v>0.0</v>
      </c>
      <c r="BJ68" s="21">
        <v>0.0</v>
      </c>
      <c r="BK68" s="21">
        <v>0.0</v>
      </c>
    </row>
    <row r="69">
      <c r="D69" s="22">
        <v>15.0</v>
      </c>
      <c r="F69" s="21">
        <v>14706.978</v>
      </c>
      <c r="G69" s="21">
        <v>14706.978</v>
      </c>
      <c r="H69" s="21">
        <v>0.0</v>
      </c>
      <c r="I69" s="21">
        <v>1.62129774093628</v>
      </c>
      <c r="J69" s="32">
        <f>F69/'summary | O-IRP (high cost inst'!G68</f>
        <v>1.281017087</v>
      </c>
      <c r="L69" s="27">
        <v>13451.566</v>
      </c>
      <c r="M69" s="27">
        <v>13451.566</v>
      </c>
      <c r="N69" s="27">
        <v>0.0</v>
      </c>
      <c r="O69" s="27">
        <v>5.062235879898072</v>
      </c>
      <c r="P69" s="32">
        <f>L69/'summary | O-IRP (high cost inst'!$G68</f>
        <v>1.171667347</v>
      </c>
      <c r="R69" s="21">
        <v>12256.8739722232</v>
      </c>
      <c r="S69" s="21">
        <v>12256.8739722232</v>
      </c>
      <c r="T69" s="21">
        <v>0.0</v>
      </c>
      <c r="U69" s="21">
        <v>10.4535586833954</v>
      </c>
      <c r="V69" s="32">
        <f>R69/'summary | O-IRP (high cost inst'!$G68</f>
        <v>1.067606479</v>
      </c>
      <c r="X69" s="45">
        <v>11622.558</v>
      </c>
      <c r="Y69" s="45">
        <v>11622.558</v>
      </c>
      <c r="Z69" s="45">
        <f>100*BG69</f>
        <v>0</v>
      </c>
      <c r="AA69" s="21">
        <v>22.5018668174744</v>
      </c>
      <c r="AB69" s="32">
        <f>X69/'summary | O-IRP (high cost inst'!$G68</f>
        <v>1.012355862</v>
      </c>
      <c r="AD69" s="45">
        <v>11480.704</v>
      </c>
      <c r="AE69" s="45">
        <v>11480.704</v>
      </c>
      <c r="AF69" s="45">
        <f>100*BH69</f>
        <v>0</v>
      </c>
      <c r="AG69" s="21">
        <v>63.1442967653275</v>
      </c>
      <c r="AH69" s="32">
        <f>AD69/'summary | O-IRP (high cost inst'!$G68</f>
        <v>1</v>
      </c>
      <c r="AJ69" s="21">
        <f>INDIRECT("'all | ALG^({\gamma}) (high cost instances)'!AE"&amp;ROW('all | ALG^({gamma}) (high cost '!$AE$16)+(ROW()-11) * 6)</f>
        <v>11873.35</v>
      </c>
      <c r="AK69" s="21">
        <f>INDIRECT("'all | ALG^({\gamma}) (high cost instances)'!AF"&amp;ROW('all | ALG^({gamma}) (high cost '!$AF$16)+(ROW()-11) * 6)</f>
        <v>11873.35</v>
      </c>
      <c r="AL69" s="21">
        <f>INDIRECT("'all | ALG^({\gamma}) (high cost instances)'!AG"&amp;ROW('all | ALG^({gamma}) (high cost '!$AG$16)+(ROW()-11) * 6)</f>
        <v>0</v>
      </c>
      <c r="AM69" s="21">
        <f>INDIRECT("'all | ALG^({\gamma}) (high cost instances)'!AH"&amp;ROW('all | ALG^({gamma}) (high cost '!$AH$16)+(ROW()-11) * 6)</f>
        <v>18.20392084</v>
      </c>
      <c r="AN69" s="32">
        <f>AJ69/'summary | O-IRP (high cost inst'!$G68</f>
        <v>1.034200516</v>
      </c>
      <c r="AP69" s="21">
        <v>12084.34</v>
      </c>
      <c r="AQ69" s="21">
        <v>12084.34</v>
      </c>
      <c r="AR69" s="21">
        <v>0.0</v>
      </c>
      <c r="AS69" s="21">
        <v>49.8246563883389</v>
      </c>
      <c r="AT69" s="32">
        <f>AP69/'summary | O-IRP (high cost inst'!$G68</f>
        <v>1.052578309</v>
      </c>
      <c r="AV69" s="21">
        <v>14620.652</v>
      </c>
      <c r="AW69" s="21">
        <v>14620.652</v>
      </c>
      <c r="AX69" s="21">
        <v>0.0</v>
      </c>
      <c r="AY69" s="21">
        <v>3.24273390769959</v>
      </c>
      <c r="AZ69" s="32">
        <f>AV69/'summary | O-IRP (high cost inst'!$G68</f>
        <v>1.273497862</v>
      </c>
      <c r="BB69" s="32"/>
      <c r="BC69" s="32"/>
      <c r="BD69" s="21">
        <v>0.0</v>
      </c>
      <c r="BE69" s="21">
        <v>0.0</v>
      </c>
      <c r="BF69" s="21">
        <v>0.0</v>
      </c>
      <c r="BG69" s="21">
        <v>0.0</v>
      </c>
      <c r="BH69" s="21">
        <v>0.0</v>
      </c>
      <c r="BI69" s="21">
        <v>0.0</v>
      </c>
      <c r="BJ69" s="21">
        <v>0.0</v>
      </c>
      <c r="BK69" s="21">
        <v>0.0</v>
      </c>
    </row>
    <row r="70">
      <c r="D70" s="22">
        <v>20.0</v>
      </c>
      <c r="F70" s="21">
        <v>18362.52</v>
      </c>
      <c r="G70" s="21">
        <v>18362.52</v>
      </c>
      <c r="H70" s="21">
        <v>0.0</v>
      </c>
      <c r="I70" s="21">
        <v>8.61472821235657</v>
      </c>
      <c r="J70" s="32">
        <f>F70/'summary | O-IRP (high cost inst'!G69</f>
        <v>1.288184285</v>
      </c>
      <c r="L70" s="21">
        <v>16304.622</v>
      </c>
      <c r="M70" s="21">
        <v>16304.622</v>
      </c>
      <c r="N70" s="21">
        <v>0.0</v>
      </c>
      <c r="O70" s="21">
        <v>58.2246472358704</v>
      </c>
      <c r="P70" s="32">
        <f>L70/'summary | O-IRP (high cost inst'!$G69</f>
        <v>1.143816744</v>
      </c>
      <c r="R70" s="21">
        <v>15161.7059663263</v>
      </c>
      <c r="S70" s="21">
        <v>15161.7059663263</v>
      </c>
      <c r="T70" s="21">
        <v>0.0</v>
      </c>
      <c r="U70" s="21">
        <v>288.689713191986</v>
      </c>
      <c r="V70" s="32">
        <f>R70/'summary | O-IRP (high cost inst'!$G69</f>
        <v>1.063637854</v>
      </c>
      <c r="X70" s="21">
        <v>14474.132</v>
      </c>
      <c r="Y70" s="21">
        <v>14474.132</v>
      </c>
      <c r="Z70" s="21">
        <v>0.0</v>
      </c>
      <c r="AA70" s="21">
        <v>893.29450750351</v>
      </c>
      <c r="AB70" s="32">
        <f>X70/'summary | O-IRP (high cost inst'!$G69</f>
        <v>1.015402537</v>
      </c>
      <c r="AD70" s="21">
        <v>14337.966</v>
      </c>
      <c r="AE70" s="21">
        <v>14250.5564797568</v>
      </c>
      <c r="AF70" s="21">
        <v>0.55521873900354</v>
      </c>
      <c r="AG70" s="21">
        <v>2647.98408179283</v>
      </c>
      <c r="AH70" s="32">
        <f>AD70/'summary | O-IRP (high cost inst'!$G69</f>
        <v>1.005850095</v>
      </c>
      <c r="AJ70" s="21">
        <f>INDIRECT("'all | ALG^({\gamma}) (high cost instances)'!AE"&amp;ROW('all | ALG^({gamma}) (high cost '!$AE$16)+(ROW()-11) * 6)</f>
        <v>15174.704</v>
      </c>
      <c r="AK70" s="21">
        <f>INDIRECT("'all | ALG^({\gamma}) (high cost instances)'!AF"&amp;ROW('all | ALG^({gamma}) (high cost '!$AF$16)+(ROW()-11) * 6)</f>
        <v>15174.504</v>
      </c>
      <c r="AL70" s="21">
        <f>INDIRECT("'all | ALG^({\gamma}) (high cost instances)'!AG"&amp;ROW('all | ALG^({gamma}) (high cost '!$AG$16)+(ROW()-11) * 6)</f>
        <v>0.001201310149</v>
      </c>
      <c r="AM70" s="21">
        <f>INDIRECT("'all | ALG^({\gamma}) (high cost instances)'!AH"&amp;ROW('all | ALG^({gamma}) (high cost '!$AH$16)+(ROW()-11) * 6)</f>
        <v>595.5596705</v>
      </c>
      <c r="AN70" s="32">
        <f>AJ70/'summary | O-IRP (high cost inst'!$G69</f>
        <v>1.064549704</v>
      </c>
      <c r="AP70" s="21">
        <v>15205.884</v>
      </c>
      <c r="AQ70" s="21">
        <v>15205.884</v>
      </c>
      <c r="AR70" s="21">
        <v>0.0</v>
      </c>
      <c r="AS70" s="21">
        <v>514.758382797241</v>
      </c>
      <c r="AT70" s="32">
        <f>AP70/'summary | O-IRP (high cost inst'!$G69</f>
        <v>1.066737072</v>
      </c>
      <c r="AV70" s="21">
        <v>18365.128</v>
      </c>
      <c r="AW70" s="21">
        <v>18364.928</v>
      </c>
      <c r="AX70" s="21">
        <v>0.001126415975282</v>
      </c>
      <c r="AY70" s="21">
        <v>12.6199411869049</v>
      </c>
      <c r="AZ70" s="32">
        <f>AV70/'summary | O-IRP (high cost inst'!$G69</f>
        <v>1.288367244</v>
      </c>
      <c r="BB70" s="32"/>
      <c r="BC70" s="32"/>
      <c r="BD70" s="21">
        <v>0.0</v>
      </c>
      <c r="BE70" s="21">
        <v>0.0</v>
      </c>
      <c r="BF70" s="21">
        <v>0.0</v>
      </c>
      <c r="BG70" s="21">
        <v>0.0</v>
      </c>
      <c r="BH70" s="21">
        <v>0.005552187390035</v>
      </c>
      <c r="BI70" s="21">
        <v>3.39552808949994E-6</v>
      </c>
      <c r="BJ70" s="21">
        <v>0.0</v>
      </c>
      <c r="BK70" s="21">
        <v>1.12641597528193E-5</v>
      </c>
    </row>
    <row r="71">
      <c r="D71" s="22">
        <v>25.0</v>
      </c>
      <c r="F71" s="21">
        <v>21039.504</v>
      </c>
      <c r="G71" s="21">
        <v>21039.504</v>
      </c>
      <c r="H71" s="21">
        <v>0.0</v>
      </c>
      <c r="I71" s="21">
        <v>22.5563670158386</v>
      </c>
      <c r="J71" s="32">
        <f>F71/'summary | O-IRP (high cost inst'!G70</f>
        <v>1.3083746</v>
      </c>
      <c r="L71" s="21">
        <v>18603.498</v>
      </c>
      <c r="M71" s="21">
        <v>18603.498</v>
      </c>
      <c r="N71" s="21">
        <v>0.0</v>
      </c>
      <c r="O71" s="21">
        <v>200.704792165756</v>
      </c>
      <c r="P71" s="32">
        <f>L71/'summary | O-IRP (high cost inst'!$G70</f>
        <v>1.156887741</v>
      </c>
      <c r="R71" s="21">
        <v>17464.63</v>
      </c>
      <c r="S71" s="21">
        <v>17464.446</v>
      </c>
      <c r="T71" s="21">
        <v>0.001070492513802</v>
      </c>
      <c r="U71" s="21">
        <v>1341.07227697372</v>
      </c>
      <c r="V71" s="32">
        <f>R71/'summary | O-IRP (high cost inst'!$G70</f>
        <v>1.086065446</v>
      </c>
      <c r="X71" s="21">
        <v>16451.834</v>
      </c>
      <c r="Y71" s="21">
        <v>16451.834</v>
      </c>
      <c r="Z71" s="21">
        <v>0.0</v>
      </c>
      <c r="AA71" s="21">
        <v>2288.60959200859</v>
      </c>
      <c r="AB71" s="32">
        <f>X71/'summary | O-IRP (high cost inst'!$G70</f>
        <v>1.023083136</v>
      </c>
      <c r="AD71" s="21">
        <v>16360.094</v>
      </c>
      <c r="AE71" s="21">
        <v>16057.2100868901</v>
      </c>
      <c r="AF71" s="21">
        <v>1.81383908425904</v>
      </c>
      <c r="AG71" s="21">
        <v>4339.29764757156</v>
      </c>
      <c r="AH71" s="32">
        <f>AD71/'summary | O-IRP (high cost inst'!$G70</f>
        <v>1.01737814</v>
      </c>
      <c r="AJ71" s="21">
        <f>INDIRECT("'all | ALG^({\gamma}) (high cost instances)'!AE"&amp;ROW('all | ALG^({gamma}) (high cost '!$AE$16)+(ROW()-11) * 6)</f>
        <v>17327.074</v>
      </c>
      <c r="AK71" s="21">
        <f>INDIRECT("'all | ALG^({\gamma}) (high cost instances)'!AF"&amp;ROW('all | ALG^({gamma}) (high cost '!$AF$16)+(ROW()-11) * 6)</f>
        <v>17327.074</v>
      </c>
      <c r="AL71" s="21">
        <f>INDIRECT("'all | ALG^({\gamma}) (high cost instances)'!AG"&amp;ROW('all | ALG^({gamma}) (high cost '!$AG$16)+(ROW()-11) * 6)</f>
        <v>0</v>
      </c>
      <c r="AM71" s="21">
        <f>INDIRECT("'all | ALG^({\gamma}) (high cost instances)'!AH"&amp;ROW('all | ALG^({gamma}) (high cost '!$AH$16)+(ROW()-11) * 6)</f>
        <v>1646.059399</v>
      </c>
      <c r="AN71" s="32">
        <f>AJ71/'summary | O-IRP (high cost inst'!$G70</f>
        <v>1.07751131</v>
      </c>
      <c r="AP71" s="21">
        <v>17274.743</v>
      </c>
      <c r="AQ71" s="21">
        <v>17274.743</v>
      </c>
      <c r="AR71" s="21">
        <v>0.0</v>
      </c>
      <c r="AS71" s="21">
        <v>1373.8821521163</v>
      </c>
      <c r="AT71" s="32">
        <f>AP71/'summary | O-IRP (high cost inst'!$G70</f>
        <v>1.074257024</v>
      </c>
      <c r="AV71" s="21">
        <v>20966.2359989219</v>
      </c>
      <c r="AW71" s="21">
        <v>20966.2359989219</v>
      </c>
      <c r="AX71" s="21">
        <v>0.0</v>
      </c>
      <c r="AY71" s="21">
        <v>34.585717010498</v>
      </c>
      <c r="AZ71" s="32">
        <f>AV71/'summary | O-IRP (high cost inst'!$G70</f>
        <v>1.303818314</v>
      </c>
      <c r="BB71" s="32"/>
      <c r="BC71" s="32"/>
      <c r="BD71" s="21">
        <v>0.0</v>
      </c>
      <c r="BE71" s="21">
        <v>0.0</v>
      </c>
      <c r="BF71" s="21">
        <v>1.07049251380157E-5</v>
      </c>
      <c r="BG71" s="21">
        <v>0.0</v>
      </c>
      <c r="BH71" s="21">
        <v>0.018138390842591</v>
      </c>
      <c r="BI71" s="21">
        <v>0.0</v>
      </c>
      <c r="BJ71" s="21">
        <v>0.0</v>
      </c>
      <c r="BK71" s="21">
        <v>0.0</v>
      </c>
    </row>
    <row r="72">
      <c r="D72" s="22">
        <v>30.0</v>
      </c>
      <c r="F72" s="21">
        <v>23977.214</v>
      </c>
      <c r="G72" s="21">
        <v>23977.214</v>
      </c>
      <c r="H72" s="21">
        <v>0.0</v>
      </c>
      <c r="I72" s="21">
        <v>59.8111939430237</v>
      </c>
      <c r="J72" s="32">
        <f>F72/'summary | O-IRP (high cost inst'!G71</f>
        <v>1.275242404</v>
      </c>
      <c r="L72" s="21">
        <v>21748.424</v>
      </c>
      <c r="M72" s="21">
        <v>21748.424</v>
      </c>
      <c r="N72" s="21">
        <v>0.0</v>
      </c>
      <c r="O72" s="21">
        <v>237.822412061691</v>
      </c>
      <c r="P72" s="32">
        <f>L72/'summary | O-IRP (high cost inst'!$G71</f>
        <v>1.156702881</v>
      </c>
      <c r="R72" s="21">
        <v>19988.34</v>
      </c>
      <c r="S72" s="21">
        <v>19988.032</v>
      </c>
      <c r="T72" s="21">
        <v>0.001574733100624</v>
      </c>
      <c r="U72" s="21">
        <v>1921.8585972786</v>
      </c>
      <c r="V72" s="32">
        <f>R72/'summary | O-IRP (high cost inst'!$G71</f>
        <v>1.063091765</v>
      </c>
      <c r="X72" s="21">
        <v>19289.412</v>
      </c>
      <c r="Y72" s="21">
        <v>19206.7782534797</v>
      </c>
      <c r="Z72" s="21">
        <v>0.418830858073105</v>
      </c>
      <c r="AA72" s="21">
        <v>3005.32210354805</v>
      </c>
      <c r="AB72" s="32">
        <f>X72/'summary | O-IRP (high cost inst'!$G71</f>
        <v>1.025918863</v>
      </c>
      <c r="AD72" s="21">
        <v>19429.4239972558</v>
      </c>
      <c r="AE72" s="21">
        <v>18732.625281473</v>
      </c>
      <c r="AF72" s="21">
        <v>3.40287428936862</v>
      </c>
      <c r="AG72" s="21">
        <v>3767.82399568558</v>
      </c>
      <c r="AH72" s="32">
        <f>AD72/'summary | O-IRP (high cost inst'!$G71</f>
        <v>1.033365485</v>
      </c>
      <c r="AJ72" s="21">
        <f>INDIRECT("'all | ALG^({\gamma}) (high cost instances)'!AE"&amp;ROW('all | ALG^({gamma}) (high cost '!$AE$16)+(ROW()-11) * 6)</f>
        <v>20195.612</v>
      </c>
      <c r="AK72" s="21">
        <f>INDIRECT("'all | ALG^({\gamma}) (high cost instances)'!AF"&amp;ROW('all | ALG^({gamma}) (high cost '!$AF$16)+(ROW()-11) * 6)</f>
        <v>20195.612</v>
      </c>
      <c r="AL72" s="21">
        <f>INDIRECT("'all | ALG^({\gamma}) (high cost instances)'!AG"&amp;ROW('all | ALG^({gamma}) (high cost '!$AG$16)+(ROW()-11) * 6)</f>
        <v>0</v>
      </c>
      <c r="AM72" s="21">
        <f>INDIRECT("'all | ALG^({\gamma}) (high cost instances)'!AH"&amp;ROW('all | ALG^({gamma}) (high cost '!$AH$16)+(ROW()-11) * 6)</f>
        <v>2597.103873</v>
      </c>
      <c r="AN72" s="32">
        <f>AJ72/'summary | O-IRP (high cost inst'!$G71</f>
        <v>1.07411565</v>
      </c>
      <c r="AP72" s="21">
        <v>20243.755</v>
      </c>
      <c r="AQ72" s="21">
        <v>20243.755</v>
      </c>
      <c r="AR72" s="21">
        <v>0.0</v>
      </c>
      <c r="AS72" s="21">
        <v>2449.88045582771</v>
      </c>
      <c r="AT72" s="32">
        <f>AP72/'summary | O-IRP (high cost inst'!$G71</f>
        <v>1.076676164</v>
      </c>
      <c r="AV72" s="21">
        <v>23947.828</v>
      </c>
      <c r="AW72" s="21">
        <v>23947.828</v>
      </c>
      <c r="AX72" s="21">
        <v>0.0</v>
      </c>
      <c r="AY72" s="21">
        <v>63.3800220489502</v>
      </c>
      <c r="AZ72" s="32">
        <f>AV72/'summary | O-IRP (high cost inst'!$G71</f>
        <v>1.273679492</v>
      </c>
      <c r="BB72" s="32"/>
      <c r="BC72" s="32"/>
      <c r="BD72" s="21">
        <v>0.0</v>
      </c>
      <c r="BE72" s="21">
        <v>0.0</v>
      </c>
      <c r="BF72" s="21">
        <v>1.57473310062387E-5</v>
      </c>
      <c r="BG72" s="21">
        <v>0.004188308580731</v>
      </c>
      <c r="BH72" s="21">
        <v>0.034028742893686</v>
      </c>
      <c r="BI72" s="21">
        <v>0.0</v>
      </c>
      <c r="BJ72" s="21">
        <v>0.0</v>
      </c>
      <c r="BK72" s="21">
        <v>0.0</v>
      </c>
    </row>
    <row r="73">
      <c r="D73" s="25" t="s">
        <v>21</v>
      </c>
      <c r="F73" s="26">
        <f t="shared" ref="F73:J73" si="59">AVERAGE(F67:F72)</f>
        <v>16339.65067</v>
      </c>
      <c r="G73" s="26">
        <f t="shared" si="59"/>
        <v>16339.65067</v>
      </c>
      <c r="H73" s="26">
        <f t="shared" si="59"/>
        <v>0</v>
      </c>
      <c r="I73" s="26">
        <f t="shared" si="59"/>
        <v>15.61135132</v>
      </c>
      <c r="J73" s="26">
        <f t="shared" si="59"/>
        <v>1.305967103</v>
      </c>
      <c r="L73" s="26">
        <f t="shared" ref="L73:P73" si="60">AVERAGE(L67:L72)</f>
        <v>14619.56733</v>
      </c>
      <c r="M73" s="26">
        <f t="shared" si="60"/>
        <v>14619.56733</v>
      </c>
      <c r="N73" s="26">
        <f t="shared" si="60"/>
        <v>0</v>
      </c>
      <c r="O73" s="26">
        <f t="shared" si="60"/>
        <v>84.17885583</v>
      </c>
      <c r="P73" s="26">
        <f t="shared" si="60"/>
        <v>1.168042234</v>
      </c>
      <c r="R73" s="26">
        <f t="shared" ref="R73:V73" si="61">AVERAGE(R67:R72)</f>
        <v>13451.95299</v>
      </c>
      <c r="S73" s="26">
        <f t="shared" si="61"/>
        <v>13451.87099</v>
      </c>
      <c r="T73" s="26">
        <f t="shared" si="61"/>
        <v>0.0004408709357</v>
      </c>
      <c r="U73" s="26">
        <f t="shared" si="61"/>
        <v>594.5948308</v>
      </c>
      <c r="V73" s="26">
        <f t="shared" si="61"/>
        <v>1.069178051</v>
      </c>
      <c r="X73" s="26">
        <f t="shared" ref="X73:AB73" si="62">AVERAGE(X67:X72)</f>
        <v>12816.94167</v>
      </c>
      <c r="Y73" s="26">
        <f t="shared" si="62"/>
        <v>12803.16938</v>
      </c>
      <c r="Z73" s="26">
        <f t="shared" si="62"/>
        <v>0.06980514301</v>
      </c>
      <c r="AA73" s="26">
        <f t="shared" si="62"/>
        <v>1036.919217</v>
      </c>
      <c r="AB73" s="26">
        <f t="shared" si="62"/>
        <v>1.017088498</v>
      </c>
      <c r="AD73" s="26">
        <f t="shared" ref="AD73:AH73" si="63">AVERAGE(AD67:AD72)</f>
        <v>12749.289</v>
      </c>
      <c r="AE73" s="26">
        <f t="shared" si="63"/>
        <v>12568.10697</v>
      </c>
      <c r="AF73" s="26">
        <f t="shared" si="63"/>
        <v>0.9619886854</v>
      </c>
      <c r="AG73" s="26">
        <f t="shared" si="63"/>
        <v>1807.037695</v>
      </c>
      <c r="AH73" s="26">
        <f t="shared" si="63"/>
        <v>1.009443124</v>
      </c>
      <c r="AJ73" s="26">
        <f t="shared" ref="AJ73:AN73" si="64">AVERAGE(AJ67:AJ72)</f>
        <v>13338.88433</v>
      </c>
      <c r="AK73" s="26">
        <f t="shared" si="64"/>
        <v>13338.851</v>
      </c>
      <c r="AL73" s="26">
        <f t="shared" si="64"/>
        <v>0.0002002183581</v>
      </c>
      <c r="AM73" s="26">
        <f t="shared" si="64"/>
        <v>810.3902541</v>
      </c>
      <c r="AN73" s="26">
        <f t="shared" si="64"/>
        <v>1.054021107</v>
      </c>
      <c r="AP73" s="26">
        <f t="shared" ref="AP73:AT73" si="65">AVERAGE(AP67:AP72)</f>
        <v>13415.73067</v>
      </c>
      <c r="AQ73" s="26">
        <f t="shared" si="65"/>
        <v>13415.73067</v>
      </c>
      <c r="AR73" s="26">
        <f t="shared" si="65"/>
        <v>0</v>
      </c>
      <c r="AS73" s="26">
        <f t="shared" si="65"/>
        <v>732.551374</v>
      </c>
      <c r="AT73" s="26">
        <f t="shared" si="65"/>
        <v>1.062859399</v>
      </c>
      <c r="AV73" s="26">
        <f t="shared" ref="AV73:AZ73" si="66">AVERAGE(AV67:AV72)</f>
        <v>16250.86867</v>
      </c>
      <c r="AW73" s="26">
        <f t="shared" si="66"/>
        <v>16250.83533</v>
      </c>
      <c r="AX73" s="26">
        <f t="shared" si="66"/>
        <v>0.0001877359959</v>
      </c>
      <c r="AY73" s="26">
        <f t="shared" si="66"/>
        <v>19.37486873</v>
      </c>
      <c r="AZ73" s="26">
        <f t="shared" si="66"/>
        <v>1.295305994</v>
      </c>
      <c r="BB73" s="27"/>
      <c r="BC73" s="27"/>
      <c r="BD73" s="26">
        <f t="shared" ref="BD73:BK73" si="67">AVERAGE(BD67:BD72)</f>
        <v>0</v>
      </c>
      <c r="BE73" s="26">
        <f t="shared" si="67"/>
        <v>0</v>
      </c>
      <c r="BF73" s="26">
        <f t="shared" si="67"/>
        <v>0.000004408709357</v>
      </c>
      <c r="BG73" s="26">
        <f t="shared" si="67"/>
        <v>0.0006980514301</v>
      </c>
      <c r="BH73" s="26">
        <f t="shared" si="67"/>
        <v>0.009619886854</v>
      </c>
      <c r="BI73" s="26">
        <f t="shared" si="67"/>
        <v>0.0000005659213482</v>
      </c>
      <c r="BJ73" s="26">
        <f t="shared" si="67"/>
        <v>0</v>
      </c>
      <c r="BK73" s="26">
        <f t="shared" si="67"/>
        <v>0.000001877359959</v>
      </c>
    </row>
    <row r="74">
      <c r="C74" s="5">
        <v>3.0</v>
      </c>
      <c r="D74" s="20">
        <v>5.0</v>
      </c>
      <c r="F74" s="21">
        <v>8975.188</v>
      </c>
      <c r="G74" s="21">
        <v>8975.188</v>
      </c>
      <c r="H74" s="21">
        <v>0.0</v>
      </c>
      <c r="I74" s="21">
        <v>0.069722080230713</v>
      </c>
      <c r="J74" s="32">
        <f>F74/'summary | O-IRP (high cost inst'!G73</f>
        <v>1.310319495</v>
      </c>
      <c r="L74" s="21">
        <v>7395.538</v>
      </c>
      <c r="M74" s="21">
        <v>7395.538</v>
      </c>
      <c r="N74" s="21">
        <v>0.0</v>
      </c>
      <c r="O74" s="21">
        <v>0.896898317337036</v>
      </c>
      <c r="P74" s="32">
        <f>L74/'summary | O-IRP (high cost inst'!$G73</f>
        <v>1.079700795</v>
      </c>
      <c r="R74" s="21">
        <v>7411.678</v>
      </c>
      <c r="S74" s="21">
        <v>7411.678</v>
      </c>
      <c r="T74" s="21">
        <v>0.0</v>
      </c>
      <c r="U74" s="21">
        <v>1.58314127922058</v>
      </c>
      <c r="V74" s="32">
        <f>R74/'summary | O-IRP (high cost inst'!$G73</f>
        <v>1.082057131</v>
      </c>
      <c r="X74" s="21">
        <v>6911.802</v>
      </c>
      <c r="Y74" s="21">
        <v>6911.802</v>
      </c>
      <c r="Z74" s="21">
        <v>0.0</v>
      </c>
      <c r="AA74" s="21">
        <v>3.21957659721375</v>
      </c>
      <c r="AB74" s="32">
        <f>X74/'summary | O-IRP (high cost inst'!$G73</f>
        <v>1.009078462</v>
      </c>
      <c r="AD74" s="21">
        <v>6850.672</v>
      </c>
      <c r="AE74" s="21">
        <v>6850.672</v>
      </c>
      <c r="AF74" s="21">
        <v>0.0</v>
      </c>
      <c r="AG74" s="21">
        <v>9.22205371856689</v>
      </c>
      <c r="AH74" s="32">
        <f>AD74/'summary | O-IRP (high cost inst'!$G73</f>
        <v>1.000153877</v>
      </c>
      <c r="AJ74" s="21">
        <f>INDIRECT("'all | ALG^({\gamma}) (high cost instances)'!AE"&amp;ROW('all | ALG^({gamma}) (high cost '!$AE$17)+(ROW()-12) * 6)</f>
        <v>7126.302</v>
      </c>
      <c r="AK74" s="21">
        <f>INDIRECT("'all | ALG^({\gamma}) (high cost instances)'!AF"&amp;ROW('all | ALG^({gamma}) (high cost '!$AF$17)+(ROW()-12) * 6)</f>
        <v>7126.302</v>
      </c>
      <c r="AL74" s="21">
        <f>INDIRECT("'all | ALG^({\gamma}) (high cost instances)'!AG"&amp;ROW('all | ALG^({gamma}) (high cost '!$AG$17)+(ROW()-12) * 6)</f>
        <v>0</v>
      </c>
      <c r="AM74" s="21">
        <f>INDIRECT("'all | ALG^({\gamma}) (high cost instances)'!AH"&amp;ROW('all | ALG^({gamma}) (high cost '!$AH$17)+(ROW()-12) * 6)</f>
        <v>2.3395576</v>
      </c>
      <c r="AN74" s="32">
        <f>AJ74/'summary | O-IRP (high cost inst'!$G73</f>
        <v>1.040394077</v>
      </c>
      <c r="AP74" s="21">
        <v>7178.4515</v>
      </c>
      <c r="AQ74" s="21">
        <v>7178.4515</v>
      </c>
      <c r="AR74" s="21">
        <v>0.0</v>
      </c>
      <c r="AS74" s="21">
        <v>3.13970143795013</v>
      </c>
      <c r="AT74" s="32">
        <f>AP74/'summary | O-IRP (high cost inst'!$G73</f>
        <v>1.048007568</v>
      </c>
      <c r="AV74" s="21">
        <v>8909.66</v>
      </c>
      <c r="AW74" s="21">
        <v>8909.66</v>
      </c>
      <c r="AX74" s="21">
        <v>0.0</v>
      </c>
      <c r="AY74" s="21">
        <v>0.45292592048645</v>
      </c>
      <c r="AZ74" s="32">
        <f>AV74/'summary | O-IRP (high cost inst'!$G73</f>
        <v>1.30075283</v>
      </c>
      <c r="BB74" s="32"/>
      <c r="BC74" s="32"/>
      <c r="BD74" s="21">
        <v>0.0</v>
      </c>
      <c r="BE74" s="21">
        <v>0.0</v>
      </c>
      <c r="BF74" s="21">
        <v>0.0</v>
      </c>
      <c r="BG74" s="21">
        <v>0.0</v>
      </c>
      <c r="BH74" s="21">
        <v>0.0</v>
      </c>
      <c r="BI74" s="21">
        <v>0.0</v>
      </c>
      <c r="BJ74" s="21">
        <v>0.0</v>
      </c>
      <c r="BK74" s="21">
        <v>0.0</v>
      </c>
    </row>
    <row r="75">
      <c r="D75" s="22">
        <v>10.0</v>
      </c>
      <c r="F75" s="21">
        <v>13118.9</v>
      </c>
      <c r="G75" s="21">
        <v>13118.9</v>
      </c>
      <c r="H75" s="21">
        <v>0.0</v>
      </c>
      <c r="I75" s="21">
        <v>1.42273807525635</v>
      </c>
      <c r="J75" s="32">
        <f>F75/'summary | O-IRP (high cost inst'!G74</f>
        <v>1.275313936</v>
      </c>
      <c r="L75" s="21">
        <v>11651.6519860097</v>
      </c>
      <c r="M75" s="21">
        <v>11651.6519860097</v>
      </c>
      <c r="N75" s="21">
        <v>0.0</v>
      </c>
      <c r="O75" s="21">
        <v>6.11630053520203</v>
      </c>
      <c r="P75" s="32">
        <f>L75/'summary | O-IRP (high cost inst'!$G74</f>
        <v>1.132679886</v>
      </c>
      <c r="R75" s="21">
        <v>10785.854</v>
      </c>
      <c r="S75" s="21">
        <v>10785.854</v>
      </c>
      <c r="T75" s="21">
        <v>0.0</v>
      </c>
      <c r="U75" s="21">
        <v>18.1097425937653</v>
      </c>
      <c r="V75" s="32">
        <f>R75/'summary | O-IRP (high cost inst'!$G74</f>
        <v>1.048513969</v>
      </c>
      <c r="X75" s="21">
        <v>10420.422</v>
      </c>
      <c r="Y75" s="21">
        <v>10420.422</v>
      </c>
      <c r="Z75" s="21">
        <v>0.0</v>
      </c>
      <c r="AA75" s="21">
        <v>76.3107047557831</v>
      </c>
      <c r="AB75" s="32">
        <f>X75/'summary | O-IRP (high cost inst'!$G74</f>
        <v>1.01298961</v>
      </c>
      <c r="AD75" s="21">
        <v>10326.6559785089</v>
      </c>
      <c r="AE75" s="21">
        <v>10326.6559785089</v>
      </c>
      <c r="AF75" s="21">
        <v>0.0</v>
      </c>
      <c r="AG75" s="21">
        <v>834.588006591797</v>
      </c>
      <c r="AH75" s="32">
        <f>AD75/'summary | O-IRP (high cost inst'!$G74</f>
        <v>1.003874431</v>
      </c>
      <c r="AJ75" s="21">
        <f>INDIRECT("'all | ALG^({\gamma}) (high cost instances)'!AE"&amp;ROW('all | ALG^({gamma}) (high cost '!$AE$17)+(ROW()-12) * 6)</f>
        <v>11027.742</v>
      </c>
      <c r="AK75" s="21">
        <f>INDIRECT("'all | ALG^({\gamma}) (high cost instances)'!AF"&amp;ROW('all | ALG^({gamma}) (high cost '!$AF$17)+(ROW()-12) * 6)</f>
        <v>11027.742</v>
      </c>
      <c r="AL75" s="21">
        <f>INDIRECT("'all | ALG^({\gamma}) (high cost instances)'!AG"&amp;ROW('all | ALG^({gamma}) (high cost '!$AG$17)+(ROW()-12) * 6)</f>
        <v>0</v>
      </c>
      <c r="AM75" s="21">
        <f>INDIRECT("'all | ALG^({\gamma}) (high cost instances)'!AH"&amp;ROW('all | ALG^({gamma}) (high cost '!$AH$17)+(ROW()-12) * 6)</f>
        <v>13.74004884</v>
      </c>
      <c r="AN75" s="32">
        <f>AJ75/'summary | O-IRP (high cost inst'!$G74</f>
        <v>1.072028375</v>
      </c>
      <c r="AP75" s="21">
        <v>10973.3965</v>
      </c>
      <c r="AQ75" s="21">
        <v>10973.3465</v>
      </c>
      <c r="AR75" s="21">
        <v>4.33532151176E-4</v>
      </c>
      <c r="AS75" s="21">
        <v>14.3181016564369</v>
      </c>
      <c r="AT75" s="32">
        <f>AP75/'summary | O-IRP (high cost inst'!$G74</f>
        <v>1.066745343</v>
      </c>
      <c r="AV75" s="21">
        <v>13091.5279963861</v>
      </c>
      <c r="AW75" s="21">
        <v>13091.5279963861</v>
      </c>
      <c r="AX75" s="21">
        <v>0.0</v>
      </c>
      <c r="AY75" s="21">
        <v>2.20133581161499</v>
      </c>
      <c r="AZ75" s="32">
        <f>AV75/'summary | O-IRP (high cost inst'!$G74</f>
        <v>1.27265305</v>
      </c>
      <c r="BB75" s="32"/>
      <c r="BC75" s="32"/>
      <c r="BD75" s="21">
        <v>0.0</v>
      </c>
      <c r="BE75" s="21">
        <v>0.0</v>
      </c>
      <c r="BF75" s="21">
        <v>0.0</v>
      </c>
      <c r="BG75" s="21">
        <v>0.0</v>
      </c>
      <c r="BH75" s="21">
        <v>0.0</v>
      </c>
      <c r="BI75" s="21">
        <v>0.0</v>
      </c>
      <c r="BJ75" s="21">
        <v>4.33532151176286E-6</v>
      </c>
      <c r="BK75" s="21">
        <v>0.0</v>
      </c>
    </row>
    <row r="76">
      <c r="D76" s="22">
        <v>15.0</v>
      </c>
      <c r="F76" s="21">
        <v>15700.378</v>
      </c>
      <c r="G76" s="21">
        <v>15700.378</v>
      </c>
      <c r="H76" s="21">
        <v>0.0</v>
      </c>
      <c r="I76" s="21">
        <v>3.615935754776</v>
      </c>
      <c r="J76" s="32">
        <f>F76/'summary | O-IRP (high cost inst'!G75</f>
        <v>1.253243828</v>
      </c>
      <c r="L76" s="21">
        <v>14210.014</v>
      </c>
      <c r="M76" s="21">
        <v>14210.014</v>
      </c>
      <c r="N76" s="21">
        <v>0.0</v>
      </c>
      <c r="O76" s="21">
        <v>15.8816111564636</v>
      </c>
      <c r="P76" s="32">
        <f>L76/'summary | O-IRP (high cost inst'!$G75</f>
        <v>1.134279209</v>
      </c>
      <c r="R76" s="21">
        <v>13355.064</v>
      </c>
      <c r="S76" s="21">
        <v>13355.064</v>
      </c>
      <c r="T76" s="21">
        <v>0.0</v>
      </c>
      <c r="U76" s="21">
        <v>38.9887649536133</v>
      </c>
      <c r="V76" s="32">
        <f>R76/'summary | O-IRP (high cost inst'!$G75</f>
        <v>1.066034941</v>
      </c>
      <c r="X76" s="21">
        <v>12655.608</v>
      </c>
      <c r="Y76" s="21">
        <v>12655.3749095879</v>
      </c>
      <c r="Z76" s="21">
        <v>0.001594681249559</v>
      </c>
      <c r="AA76" s="21">
        <v>168.47594704628</v>
      </c>
      <c r="AB76" s="32">
        <f>X76/'summary | O-IRP (high cost inst'!$G75</f>
        <v>1.010202596</v>
      </c>
      <c r="AD76" s="21">
        <v>12527.792</v>
      </c>
      <c r="AE76" s="21">
        <v>12527.7222796494</v>
      </c>
      <c r="AF76" s="21">
        <v>5.58689254494E-4</v>
      </c>
      <c r="AG76" s="21">
        <v>775.160283041</v>
      </c>
      <c r="AH76" s="32">
        <f>AD76/'summary | O-IRP (high cost inst'!$G75</f>
        <v>1</v>
      </c>
      <c r="AJ76" s="21">
        <f>INDIRECT("'all | ALG^({\gamma}) (high cost instances)'!AE"&amp;ROW('all | ALG^({gamma}) (high cost '!$AE$17)+(ROW()-12) * 6)</f>
        <v>13013.954</v>
      </c>
      <c r="AK76" s="21">
        <f>INDIRECT("'all | ALG^({\gamma}) (high cost instances)'!AF"&amp;ROW('all | ALG^({gamma}) (high cost '!$AF$17)+(ROW()-12) * 6)</f>
        <v>13013.954</v>
      </c>
      <c r="AL76" s="21">
        <f>INDIRECT("'all | ALG^({\gamma}) (high cost instances)'!AG"&amp;ROW('all | ALG^({gamma}) (high cost '!$AG$17)+(ROW()-12) * 6)</f>
        <v>0</v>
      </c>
      <c r="AM76" s="21">
        <f>INDIRECT("'all | ALG^({\gamma}) (high cost instances)'!AH"&amp;ROW('all | ALG^({gamma}) (high cost '!$AH$17)+(ROW()-12) * 6)</f>
        <v>76.27472343</v>
      </c>
      <c r="AN76" s="32">
        <f>AJ76/'summary | O-IRP (high cost inst'!$G75</f>
        <v>1.038806679</v>
      </c>
      <c r="AP76" s="21">
        <v>13011.7075</v>
      </c>
      <c r="AQ76" s="21">
        <v>13011.7075</v>
      </c>
      <c r="AR76" s="21">
        <v>0.0</v>
      </c>
      <c r="AS76" s="21">
        <v>77.2361912608147</v>
      </c>
      <c r="AT76" s="32">
        <f>AP76/'summary | O-IRP (high cost inst'!$G75</f>
        <v>1.038627357</v>
      </c>
      <c r="AV76" s="21">
        <v>15651.852</v>
      </c>
      <c r="AW76" s="21">
        <v>15651.852</v>
      </c>
      <c r="AX76" s="21">
        <v>0.0</v>
      </c>
      <c r="AY76" s="21">
        <v>7.53274269104004</v>
      </c>
      <c r="AZ76" s="32">
        <f>AV76/'summary | O-IRP (high cost inst'!$G75</f>
        <v>1.24937036</v>
      </c>
      <c r="BB76" s="32"/>
      <c r="BC76" s="32"/>
      <c r="BD76" s="21">
        <v>0.0</v>
      </c>
      <c r="BE76" s="21">
        <v>0.0</v>
      </c>
      <c r="BF76" s="21">
        <v>0.0</v>
      </c>
      <c r="BG76" s="21">
        <v>1.59468124955943E-5</v>
      </c>
      <c r="BH76" s="21">
        <v>5.58689254494206E-6</v>
      </c>
      <c r="BI76" s="21">
        <v>0.0</v>
      </c>
      <c r="BJ76" s="21">
        <v>0.0</v>
      </c>
      <c r="BK76" s="21">
        <v>0.0</v>
      </c>
    </row>
    <row r="77">
      <c r="D77" s="22">
        <v>20.0</v>
      </c>
      <c r="F77" s="21">
        <v>19445.52</v>
      </c>
      <c r="G77" s="21">
        <v>19445.52</v>
      </c>
      <c r="H77" s="21">
        <v>0.0</v>
      </c>
      <c r="I77" s="21">
        <v>57.3535836696625</v>
      </c>
      <c r="J77" s="32">
        <f>F77/'summary | O-IRP (high cost inst'!G76</f>
        <v>1.314952096</v>
      </c>
      <c r="L77" s="21">
        <v>17592.994</v>
      </c>
      <c r="M77" s="21">
        <v>17592.994</v>
      </c>
      <c r="N77" s="21">
        <v>0.0</v>
      </c>
      <c r="O77" s="21">
        <v>329.205757141113</v>
      </c>
      <c r="P77" s="32">
        <f>L77/'summary | O-IRP (high cost inst'!$G76</f>
        <v>1.189679902</v>
      </c>
      <c r="R77" s="21">
        <v>16316.1519803628</v>
      </c>
      <c r="S77" s="21">
        <v>16316.1519803628</v>
      </c>
      <c r="T77" s="21">
        <v>0.0</v>
      </c>
      <c r="U77" s="21">
        <v>2250.66599402428</v>
      </c>
      <c r="V77" s="32">
        <f>R77/'summary | O-IRP (high cost inst'!$G76</f>
        <v>1.103336822</v>
      </c>
      <c r="X77" s="21">
        <v>15899.35</v>
      </c>
      <c r="Y77" s="21">
        <v>15407.7963571478</v>
      </c>
      <c r="Z77" s="21">
        <v>2.90685783678098</v>
      </c>
      <c r="AA77" s="21">
        <v>4432.7987493515</v>
      </c>
      <c r="AB77" s="32">
        <f>X77/'summary | O-IRP (high cost inst'!$G76</f>
        <v>1.075151685</v>
      </c>
      <c r="AD77" s="21">
        <v>15906.022</v>
      </c>
      <c r="AE77" s="21">
        <v>14794.0058827533</v>
      </c>
      <c r="AF77" s="21">
        <v>6.57807542277443</v>
      </c>
      <c r="AG77" s="21">
        <v>5431.94494519234</v>
      </c>
      <c r="AH77" s="32">
        <f>AD77/'summary | O-IRP (high cost inst'!$G76</f>
        <v>1.075602862</v>
      </c>
      <c r="AJ77" s="21">
        <f>INDIRECT("'all | ALG^({\gamma}) (high cost instances)'!AE"&amp;ROW('all | ALG^({gamma}) (high cost '!$AE$17)+(ROW()-12) * 6)</f>
        <v>16420.94</v>
      </c>
      <c r="AK77" s="21">
        <f>INDIRECT("'all | ALG^({\gamma}) (high cost instances)'!AF"&amp;ROW('all | ALG^({gamma}) (high cost '!$AF$17)+(ROW()-12) * 6)</f>
        <v>16420.94</v>
      </c>
      <c r="AL77" s="21">
        <f>INDIRECT("'all | ALG^({\gamma}) (high cost instances)'!AG"&amp;ROW('all | ALG^({gamma}) (high cost '!$AG$17)+(ROW()-12) * 6)</f>
        <v>0</v>
      </c>
      <c r="AM77" s="21">
        <f>INDIRECT("'all | ALG^({\gamma}) (high cost instances)'!AH"&amp;ROW('all | ALG^({gamma}) (high cost '!$AH$17)+(ROW()-12) * 6)</f>
        <v>1593.448028</v>
      </c>
      <c r="AN77" s="32">
        <f>AJ77/'summary | O-IRP (high cost inst'!$G76</f>
        <v>1.110422836</v>
      </c>
      <c r="AP77" s="21">
        <v>16473.143</v>
      </c>
      <c r="AQ77" s="21">
        <v>16473.143</v>
      </c>
      <c r="AR77" s="21">
        <v>0.0</v>
      </c>
      <c r="AS77" s="21">
        <v>1873.83470869064</v>
      </c>
      <c r="AT77" s="32">
        <f>AP77/'summary | O-IRP (high cost inst'!$G76</f>
        <v>1.113952926</v>
      </c>
      <c r="AV77" s="21">
        <v>19392.328</v>
      </c>
      <c r="AW77" s="21">
        <v>19392.128</v>
      </c>
      <c r="AX77" s="21">
        <v>0.00105884925322</v>
      </c>
      <c r="AY77" s="21">
        <v>96.5233918190002</v>
      </c>
      <c r="AZ77" s="32">
        <f>AV77/'summary | O-IRP (high cost inst'!$G76</f>
        <v>1.311355127</v>
      </c>
      <c r="BB77" s="32"/>
      <c r="BC77" s="32"/>
      <c r="BD77" s="21">
        <v>0.0</v>
      </c>
      <c r="BE77" s="21">
        <v>0.0</v>
      </c>
      <c r="BF77" s="21">
        <v>0.0</v>
      </c>
      <c r="BG77" s="21">
        <v>0.02906857836781</v>
      </c>
      <c r="BH77" s="21">
        <v>0.065780754227744</v>
      </c>
      <c r="BI77" s="21">
        <v>0.0</v>
      </c>
      <c r="BJ77" s="21">
        <v>0.0</v>
      </c>
      <c r="BK77" s="21">
        <v>1.05884925322009E-5</v>
      </c>
    </row>
    <row r="78">
      <c r="D78" s="22">
        <v>25.0</v>
      </c>
      <c r="F78" s="21">
        <v>21788.304</v>
      </c>
      <c r="G78" s="21">
        <v>21788.304</v>
      </c>
      <c r="H78" s="21">
        <v>0.0</v>
      </c>
      <c r="I78" s="21">
        <v>129.460665941238</v>
      </c>
      <c r="J78" s="32">
        <f>F78/'summary | O-IRP (high cost inst'!G77</f>
        <v>1.313007654</v>
      </c>
      <c r="L78" s="21">
        <v>19627.438</v>
      </c>
      <c r="M78" s="21">
        <v>19627.438</v>
      </c>
      <c r="N78" s="21">
        <v>0.0</v>
      </c>
      <c r="O78" s="21">
        <v>609.117828798294</v>
      </c>
      <c r="P78" s="32">
        <f>L78/'summary | O-IRP (high cost inst'!$G77</f>
        <v>1.18278946</v>
      </c>
      <c r="R78" s="21">
        <v>18736.73</v>
      </c>
      <c r="S78" s="21">
        <v>18675.3931332643</v>
      </c>
      <c r="T78" s="21">
        <v>0.329578858675182</v>
      </c>
      <c r="U78" s="21">
        <v>3870.97108473778</v>
      </c>
      <c r="V78" s="32">
        <f>R78/'summary | O-IRP (high cost inst'!$G77</f>
        <v>1.129113579</v>
      </c>
      <c r="X78" s="21">
        <v>17924.258</v>
      </c>
      <c r="Y78" s="21">
        <v>17285.6750764031</v>
      </c>
      <c r="Z78" s="21">
        <v>3.35393055671922</v>
      </c>
      <c r="AA78" s="21">
        <v>4452.9205988884</v>
      </c>
      <c r="AB78" s="32">
        <f>X78/'summary | O-IRP (high cost inst'!$G77</f>
        <v>1.080152358</v>
      </c>
      <c r="AD78" s="21">
        <v>18050.604</v>
      </c>
      <c r="AE78" s="21">
        <v>16538.6273806074</v>
      </c>
      <c r="AF78" s="21">
        <v>7.79008245420175</v>
      </c>
      <c r="AG78" s="21">
        <v>4826.69451766014</v>
      </c>
      <c r="AH78" s="32">
        <f>AD78/'summary | O-IRP (high cost inst'!$G77</f>
        <v>1.087766226</v>
      </c>
      <c r="AJ78" s="21">
        <f>INDIRECT("'all | ALG^({\gamma}) (high cost instances)'!AE"&amp;ROW('all | ALG^({gamma}) (high cost '!$AE$17)+(ROW()-12) * 6)</f>
        <v>18678.772</v>
      </c>
      <c r="AK78" s="21">
        <f>INDIRECT("'all | ALG^({\gamma}) (high cost instances)'!AF"&amp;ROW('all | ALG^({gamma}) (high cost '!$AF$17)+(ROW()-12) * 6)</f>
        <v>18678.372</v>
      </c>
      <c r="AL78" s="21">
        <f>INDIRECT("'all | ALG^({\gamma}) (high cost instances)'!AG"&amp;ROW('all | ALG^({gamma}) (high cost '!$AG$17)+(ROW()-12) * 6)</f>
        <v>0.001955795119</v>
      </c>
      <c r="AM78" s="21">
        <f>INDIRECT("'all | ALG^({\gamma}) (high cost instances)'!AH"&amp;ROW('all | ALG^({gamma}) (high cost '!$AH$17)+(ROW()-12) * 6)</f>
        <v>3534.112779</v>
      </c>
      <c r="AN78" s="32">
        <f>AJ78/'summary | O-IRP (high cost inst'!$G77</f>
        <v>1.125620911</v>
      </c>
      <c r="AP78" s="21">
        <v>18600.5795</v>
      </c>
      <c r="AQ78" s="21">
        <v>18600.5795</v>
      </c>
      <c r="AR78" s="21">
        <v>0.0</v>
      </c>
      <c r="AS78" s="21">
        <v>3050.22430714369</v>
      </c>
      <c r="AT78" s="32">
        <f>AP78/'summary | O-IRP (high cost inst'!$G77</f>
        <v>1.120908872</v>
      </c>
      <c r="AV78" s="21">
        <v>21712.436</v>
      </c>
      <c r="AW78" s="21">
        <v>21712.436</v>
      </c>
      <c r="AX78" s="21">
        <v>0.0</v>
      </c>
      <c r="AY78" s="21">
        <v>130.601314163208</v>
      </c>
      <c r="AZ78" s="32">
        <f>AV78/'summary | O-IRP (high cost inst'!$G77</f>
        <v>1.308435694</v>
      </c>
      <c r="BB78" s="32"/>
      <c r="BC78" s="32"/>
      <c r="BD78" s="21">
        <v>0.0</v>
      </c>
      <c r="BE78" s="21">
        <v>0.0</v>
      </c>
      <c r="BF78" s="21">
        <v>0.003295788586752</v>
      </c>
      <c r="BG78" s="21">
        <v>0.033539305567192</v>
      </c>
      <c r="BH78" s="21">
        <v>0.077900824542018</v>
      </c>
      <c r="BI78" s="21">
        <v>0.0</v>
      </c>
      <c r="BJ78" s="21">
        <v>0.0</v>
      </c>
      <c r="BK78" s="21">
        <v>0.0</v>
      </c>
    </row>
    <row r="79">
      <c r="D79" s="22">
        <v>30.0</v>
      </c>
      <c r="F79" s="21">
        <v>24752.014</v>
      </c>
      <c r="G79" s="21">
        <v>24752.014</v>
      </c>
      <c r="H79" s="21">
        <v>0.0</v>
      </c>
      <c r="I79" s="21">
        <v>299.24861664772</v>
      </c>
      <c r="J79" s="32">
        <f>F79/'summary | O-IRP (high cost inst'!G78</f>
        <v>1.297953808</v>
      </c>
      <c r="L79" s="21">
        <v>22161.094</v>
      </c>
      <c r="M79" s="21">
        <v>22112.0292466637</v>
      </c>
      <c r="N79" s="21">
        <v>0.195771620319091</v>
      </c>
      <c r="O79" s="21">
        <v>2793.637464571</v>
      </c>
      <c r="P79" s="32">
        <f>L79/'summary | O-IRP (high cost inst'!$G78</f>
        <v>1.16209034</v>
      </c>
      <c r="R79" s="21">
        <v>21364.862</v>
      </c>
      <c r="S79" s="21">
        <v>20878.9483029445</v>
      </c>
      <c r="T79" s="21">
        <v>2.20633376375053</v>
      </c>
      <c r="U79" s="21">
        <v>3929.66093993187</v>
      </c>
      <c r="V79" s="32">
        <f>R79/'summary | O-IRP (high cost inst'!$G78</f>
        <v>1.120337278</v>
      </c>
      <c r="X79" s="21">
        <v>20601.796</v>
      </c>
      <c r="Y79" s="21">
        <v>19901.2119292652</v>
      </c>
      <c r="Z79" s="21">
        <v>3.26825748992767</v>
      </c>
      <c r="AA79" s="21">
        <v>5764.50673012733</v>
      </c>
      <c r="AB79" s="32">
        <f>X79/'summary | O-IRP (high cost inst'!$G78</f>
        <v>1.080323386</v>
      </c>
      <c r="AD79" s="21">
        <v>20441.532</v>
      </c>
      <c r="AE79" s="21">
        <v>19214.2771796433</v>
      </c>
      <c r="AF79" s="21">
        <v>5.938279584152</v>
      </c>
      <c r="AG79" s="21">
        <v>7208.08449087143</v>
      </c>
      <c r="AH79" s="32">
        <f>AD79/'summary | O-IRP (high cost inst'!$G78</f>
        <v>1.071919413</v>
      </c>
      <c r="AJ79" s="21">
        <f>INDIRECT("'all | ALG^({\gamma}) (high cost instances)'!AE"&amp;ROW('all | ALG^({gamma}) (high cost '!$AE$17)+(ROW()-12) * 6)</f>
        <v>21422.11</v>
      </c>
      <c r="AK79" s="21">
        <f>INDIRECT("'all | ALG^({\gamma}) (high cost instances)'!AF"&amp;ROW('all | ALG^({gamma}) (high cost '!$AF$17)+(ROW()-12) * 6)</f>
        <v>21422.11</v>
      </c>
      <c r="AL79" s="21">
        <f>INDIRECT("'all | ALG^({\gamma}) (high cost instances)'!AG"&amp;ROW('all | ALG^({gamma}) (high cost '!$AG$17)+(ROW()-12) * 6)</f>
        <v>0</v>
      </c>
      <c r="AM79" s="21">
        <f>INDIRECT("'all | ALG^({\gamma}) (high cost instances)'!AH"&amp;ROW('all | ALG^({gamma}) (high cost '!$AH$17)+(ROW()-12) * 6)</f>
        <v>2940.982169</v>
      </c>
      <c r="AN79" s="32">
        <f>AJ79/'summary | O-IRP (high cost inst'!$G78</f>
        <v>1.123339267</v>
      </c>
      <c r="AP79" s="21">
        <v>21414.4726315789</v>
      </c>
      <c r="AQ79" s="21">
        <v>21414.4726315789</v>
      </c>
      <c r="AR79" s="21">
        <v>0.0</v>
      </c>
      <c r="AS79" s="21">
        <v>3225.06719316934</v>
      </c>
      <c r="AT79" s="32">
        <f>AP79/'summary | O-IRP (high cost inst'!$G78</f>
        <v>1.122938776</v>
      </c>
      <c r="AV79" s="21">
        <v>24717.828</v>
      </c>
      <c r="AW79" s="21">
        <v>24717.828</v>
      </c>
      <c r="AX79" s="21">
        <v>0.0</v>
      </c>
      <c r="AY79" s="21">
        <v>963.330703687668</v>
      </c>
      <c r="AZ79" s="32">
        <f>AV79/'summary | O-IRP (high cost inst'!$G78</f>
        <v>1.296161152</v>
      </c>
      <c r="BB79" s="32"/>
      <c r="BC79" s="32"/>
      <c r="BD79" s="21">
        <v>0.0</v>
      </c>
      <c r="BE79" s="21">
        <v>0.001957716203191</v>
      </c>
      <c r="BF79" s="21">
        <v>0.022063337637505</v>
      </c>
      <c r="BG79" s="21">
        <v>0.032682574899277</v>
      </c>
      <c r="BH79" s="21">
        <v>0.05938279584152</v>
      </c>
      <c r="BI79" s="21">
        <v>0.0</v>
      </c>
      <c r="BJ79" s="21">
        <v>0.0</v>
      </c>
      <c r="BK79" s="21">
        <v>0.0</v>
      </c>
    </row>
    <row r="80">
      <c r="D80" s="25" t="s">
        <v>21</v>
      </c>
      <c r="F80" s="26">
        <f t="shared" ref="F80:J80" si="68">AVERAGE(F74:F79)</f>
        <v>17296.71733</v>
      </c>
      <c r="G80" s="26">
        <f t="shared" si="68"/>
        <v>17296.71733</v>
      </c>
      <c r="H80" s="26">
        <f t="shared" si="68"/>
        <v>0</v>
      </c>
      <c r="I80" s="26">
        <f t="shared" si="68"/>
        <v>81.86187703</v>
      </c>
      <c r="J80" s="26">
        <f t="shared" si="68"/>
        <v>1.294131803</v>
      </c>
      <c r="L80" s="26">
        <f t="shared" ref="L80:P80" si="69">AVERAGE(L74:L79)</f>
        <v>15439.78833</v>
      </c>
      <c r="M80" s="26">
        <f t="shared" si="69"/>
        <v>15431.61087</v>
      </c>
      <c r="N80" s="26">
        <f t="shared" si="69"/>
        <v>0.03262860339</v>
      </c>
      <c r="O80" s="26">
        <f t="shared" si="69"/>
        <v>625.8093101</v>
      </c>
      <c r="P80" s="26">
        <f t="shared" si="69"/>
        <v>1.146869932</v>
      </c>
      <c r="R80" s="26">
        <f t="shared" ref="R80:V80" si="70">AVERAGE(R74:R79)</f>
        <v>14661.72333</v>
      </c>
      <c r="S80" s="26">
        <f t="shared" si="70"/>
        <v>14570.5149</v>
      </c>
      <c r="T80" s="26">
        <f t="shared" si="70"/>
        <v>0.4226521037</v>
      </c>
      <c r="U80" s="26">
        <f t="shared" si="70"/>
        <v>1684.996611</v>
      </c>
      <c r="V80" s="26">
        <f t="shared" si="70"/>
        <v>1.09156562</v>
      </c>
      <c r="X80" s="26">
        <f t="shared" ref="X80:AB80" si="71">AVERAGE(X74:X79)</f>
        <v>14068.87267</v>
      </c>
      <c r="Y80" s="26">
        <f t="shared" si="71"/>
        <v>13763.71371</v>
      </c>
      <c r="Z80" s="26">
        <f t="shared" si="71"/>
        <v>1.588440094</v>
      </c>
      <c r="AA80" s="26">
        <f t="shared" si="71"/>
        <v>2483.038718</v>
      </c>
      <c r="AB80" s="26">
        <f t="shared" si="71"/>
        <v>1.044649683</v>
      </c>
      <c r="AD80" s="26">
        <f t="shared" ref="AD80:AH80" si="72">AVERAGE(AD74:AD79)</f>
        <v>14017.213</v>
      </c>
      <c r="AE80" s="26">
        <f t="shared" si="72"/>
        <v>13375.32678</v>
      </c>
      <c r="AF80" s="26">
        <f t="shared" si="72"/>
        <v>3.384499358</v>
      </c>
      <c r="AG80" s="26">
        <f t="shared" si="72"/>
        <v>3180.94905</v>
      </c>
      <c r="AH80" s="26">
        <f t="shared" si="72"/>
        <v>1.039886135</v>
      </c>
      <c r="AJ80" s="26">
        <f t="shared" ref="AJ80:AN80" si="73">AVERAGE(AJ74:AJ79)</f>
        <v>14614.97</v>
      </c>
      <c r="AK80" s="26">
        <f t="shared" si="73"/>
        <v>14614.90333</v>
      </c>
      <c r="AL80" s="26">
        <f t="shared" si="73"/>
        <v>0.0003259658531</v>
      </c>
      <c r="AM80" s="26">
        <f t="shared" si="73"/>
        <v>1360.149551</v>
      </c>
      <c r="AN80" s="26">
        <f t="shared" si="73"/>
        <v>1.085102024</v>
      </c>
      <c r="AP80" s="26">
        <f t="shared" ref="AP80:AT80" si="74">AVERAGE(AP74:AP79)</f>
        <v>14608.62511</v>
      </c>
      <c r="AQ80" s="26">
        <f t="shared" si="74"/>
        <v>14608.61677</v>
      </c>
      <c r="AR80" s="26">
        <f t="shared" si="74"/>
        <v>0.00007225535853</v>
      </c>
      <c r="AS80" s="26">
        <f t="shared" si="74"/>
        <v>1373.970034</v>
      </c>
      <c r="AT80" s="26">
        <f t="shared" si="74"/>
        <v>1.085196807</v>
      </c>
      <c r="AV80" s="26">
        <f t="shared" ref="AV80:AZ80" si="75">AVERAGE(AV74:AV79)</f>
        <v>17245.93867</v>
      </c>
      <c r="AW80" s="26">
        <f t="shared" si="75"/>
        <v>17245.90533</v>
      </c>
      <c r="AX80" s="26">
        <f t="shared" si="75"/>
        <v>0.0001764748755</v>
      </c>
      <c r="AY80" s="26">
        <f t="shared" si="75"/>
        <v>200.107069</v>
      </c>
      <c r="AZ80" s="26">
        <f t="shared" si="75"/>
        <v>1.289788035</v>
      </c>
      <c r="BB80" s="27"/>
      <c r="BC80" s="27"/>
      <c r="BD80" s="26">
        <f t="shared" ref="BD80:BK80" si="76">AVERAGE(BD74:BD79)</f>
        <v>0</v>
      </c>
      <c r="BE80" s="26">
        <f t="shared" si="76"/>
        <v>0.0003262860339</v>
      </c>
      <c r="BF80" s="26">
        <f t="shared" si="76"/>
        <v>0.004226521037</v>
      </c>
      <c r="BG80" s="26">
        <f t="shared" si="76"/>
        <v>0.01588440094</v>
      </c>
      <c r="BH80" s="26">
        <f t="shared" si="76"/>
        <v>0.03384499358</v>
      </c>
      <c r="BI80" s="26">
        <f t="shared" si="76"/>
        <v>0</v>
      </c>
      <c r="BJ80" s="26">
        <f t="shared" si="76"/>
        <v>0.0000007225535853</v>
      </c>
      <c r="BK80" s="26">
        <f t="shared" si="76"/>
        <v>0.000001764748755</v>
      </c>
    </row>
    <row r="81">
      <c r="C81" s="5">
        <v>4.0</v>
      </c>
      <c r="D81" s="20">
        <v>5.0</v>
      </c>
      <c r="F81" s="21">
        <v>9678.388</v>
      </c>
      <c r="G81" s="21">
        <v>9678.388</v>
      </c>
      <c r="H81" s="21">
        <v>0.0</v>
      </c>
      <c r="I81" s="21">
        <v>3.24227070808411</v>
      </c>
      <c r="J81" s="32">
        <f>F81/'summary | O-IRP (high cost inst'!G80</f>
        <v>1.23453645</v>
      </c>
      <c r="L81" s="27">
        <v>8987.534</v>
      </c>
      <c r="M81" s="27">
        <v>8987.534</v>
      </c>
      <c r="N81" s="27">
        <v>0.0</v>
      </c>
      <c r="O81" s="27">
        <v>1.224766683578493</v>
      </c>
      <c r="P81" s="32">
        <f>L81/'summary | O-IRP (high cost inst'!$G80</f>
        <v>1.146413878</v>
      </c>
      <c r="R81" s="27">
        <v>8432.244</v>
      </c>
      <c r="S81" s="27">
        <v>8432.244</v>
      </c>
      <c r="T81" s="27">
        <v>0.0</v>
      </c>
      <c r="U81" s="27">
        <v>2.2293967723846455</v>
      </c>
      <c r="V81" s="32">
        <f>R81/'summary | O-IRP (high cost inst'!$G80</f>
        <v>1.075583307</v>
      </c>
      <c r="X81" s="21">
        <v>7923.366</v>
      </c>
      <c r="Y81" s="21">
        <v>7923.366</v>
      </c>
      <c r="Z81" s="21">
        <v>0.0</v>
      </c>
      <c r="AA81" s="21">
        <v>3.87977905273437</v>
      </c>
      <c r="AB81" s="32">
        <f>X81/'summary | O-IRP (high cost inst'!$G80</f>
        <v>1.010672866</v>
      </c>
      <c r="AD81" s="21">
        <v>8005.66</v>
      </c>
      <c r="AE81" s="21">
        <v>8005.66</v>
      </c>
      <c r="AF81" s="21">
        <v>0.0</v>
      </c>
      <c r="AG81" s="21">
        <v>7.83490386009216</v>
      </c>
      <c r="AH81" s="32">
        <f>AD81/'summary | O-IRP (high cost inst'!$G80</f>
        <v>1.021169959</v>
      </c>
      <c r="AJ81" s="21">
        <f>INDIRECT("'all | ALG^({\gamma}) (high cost instances)'!AE"&amp;ROW('all | ALG^({gamma}) (high cost '!$AE$18)+(ROW()-13) * 6)</f>
        <v>8315.774</v>
      </c>
      <c r="AK81" s="21">
        <f>INDIRECT("'all | ALG^({\gamma}) (high cost instances)'!AF"&amp;ROW('all | ALG^({gamma}) (high cost '!$AF$18)+(ROW()-13) * 6)</f>
        <v>8315.774</v>
      </c>
      <c r="AL81" s="21">
        <f>INDIRECT("'all | ALG^({\gamma}) (high cost instances)'!AG"&amp;ROW('all | ALG^({gamma}) (high cost '!$AG$18)+(ROW()-13) * 6)</f>
        <v>0</v>
      </c>
      <c r="AM81" s="21">
        <f>INDIRECT("'all | ALG^({\gamma}) (high cost instances)'!AH"&amp;ROW('all | ALG^({gamma}) (high cost '!$AH$18)+(ROW()-13) * 6)</f>
        <v>4.07761097</v>
      </c>
      <c r="AN81" s="32">
        <f>AJ81/'summary | O-IRP (high cost inst'!$G80</f>
        <v>1.06072686</v>
      </c>
      <c r="AP81" s="21">
        <v>8265.38</v>
      </c>
      <c r="AQ81" s="21">
        <v>8265.38</v>
      </c>
      <c r="AR81" s="21">
        <v>0.0</v>
      </c>
      <c r="AS81" s="21">
        <v>3.86339859962463</v>
      </c>
      <c r="AT81" s="32">
        <f>AP81/'summary | O-IRP (high cost inst'!$G80</f>
        <v>1.054298803</v>
      </c>
      <c r="AV81" s="21">
        <v>9615.088</v>
      </c>
      <c r="AW81" s="21">
        <v>9615.088</v>
      </c>
      <c r="AX81" s="21">
        <v>0.0</v>
      </c>
      <c r="AY81" s="21">
        <v>0.117717933654785</v>
      </c>
      <c r="AZ81" s="32">
        <f>AV81/'summary | O-IRP (high cost inst'!$G80</f>
        <v>1.226462155</v>
      </c>
      <c r="BB81" s="32"/>
      <c r="BC81" s="32"/>
      <c r="BD81" s="21">
        <v>0.0</v>
      </c>
      <c r="BE81" s="21">
        <v>0.0</v>
      </c>
      <c r="BF81" s="21">
        <v>0.0</v>
      </c>
      <c r="BG81" s="21">
        <v>0.0</v>
      </c>
      <c r="BH81" s="21">
        <v>0.0</v>
      </c>
      <c r="BI81" s="21">
        <v>0.0</v>
      </c>
      <c r="BJ81" s="21">
        <v>0.0</v>
      </c>
      <c r="BK81" s="21">
        <v>0.0</v>
      </c>
    </row>
    <row r="82">
      <c r="D82" s="22">
        <v>10.0</v>
      </c>
      <c r="F82" s="21">
        <v>14667.9</v>
      </c>
      <c r="G82" s="21">
        <v>14667.9</v>
      </c>
      <c r="H82" s="21">
        <v>0.0</v>
      </c>
      <c r="I82" s="21">
        <v>2.77493238449097</v>
      </c>
      <c r="J82" s="32">
        <f>F82/'summary | O-IRP (high cost inst'!G81</f>
        <v>1.314236248</v>
      </c>
      <c r="L82" s="21">
        <v>12779.0139966203</v>
      </c>
      <c r="M82" s="21">
        <v>12779.0139966203</v>
      </c>
      <c r="N82" s="21">
        <v>0.0</v>
      </c>
      <c r="O82" s="21">
        <v>18.6768970012665</v>
      </c>
      <c r="P82" s="32">
        <f>L82/'summary | O-IRP (high cost inst'!$G81</f>
        <v>1.14499304</v>
      </c>
      <c r="R82" s="21">
        <v>12410.302</v>
      </c>
      <c r="S82" s="21">
        <v>12410.302</v>
      </c>
      <c r="T82" s="21">
        <v>0.0</v>
      </c>
      <c r="U82" s="21">
        <v>80.9206208229065</v>
      </c>
      <c r="V82" s="32">
        <f>R82/'summary | O-IRP (high cost inst'!$G81</f>
        <v>1.111956636</v>
      </c>
      <c r="X82" s="21">
        <v>11623.0217772526</v>
      </c>
      <c r="Y82" s="21">
        <v>11623.0217772526</v>
      </c>
      <c r="Z82" s="21">
        <v>0.0</v>
      </c>
      <c r="AA82" s="21">
        <v>688.287932777405</v>
      </c>
      <c r="AB82" s="32">
        <f>X82/'summary | O-IRP (high cost inst'!$G81</f>
        <v>1.041416735</v>
      </c>
      <c r="AD82" s="21">
        <v>11521.5219269809</v>
      </c>
      <c r="AE82" s="21">
        <v>11316.4924283058</v>
      </c>
      <c r="AF82" s="21">
        <v>1.65012076232846</v>
      </c>
      <c r="AG82" s="21">
        <v>3435.0942800045</v>
      </c>
      <c r="AH82" s="32">
        <f>AD82/'summary | O-IRP (high cost inst'!$G81</f>
        <v>1.032322401</v>
      </c>
      <c r="AJ82" s="21">
        <f>INDIRECT("'all | ALG^({\gamma}) (high cost instances)'!AE"&amp;ROW('all | ALG^({gamma}) (high cost '!$AE$18)+(ROW()-13) * 6)</f>
        <v>12543.636</v>
      </c>
      <c r="AK82" s="21">
        <f>INDIRECT("'all | ALG^({\gamma}) (high cost instances)'!AF"&amp;ROW('all | ALG^({gamma}) (high cost '!$AF$18)+(ROW()-13) * 6)</f>
        <v>12543.636</v>
      </c>
      <c r="AL82" s="21">
        <f>INDIRECT("'all | ALG^({\gamma}) (high cost instances)'!AG"&amp;ROW('all | ALG^({gamma}) (high cost '!$AG$18)+(ROW()-13) * 6)</f>
        <v>0</v>
      </c>
      <c r="AM82" s="21">
        <f>INDIRECT("'all | ALG^({\gamma}) (high cost instances)'!AH"&amp;ROW('all | ALG^({gamma}) (high cost '!$AH$18)+(ROW()-13) * 6)</f>
        <v>39.07556438</v>
      </c>
      <c r="AN82" s="32">
        <f>AJ82/'summary | O-IRP (high cost inst'!$G81</f>
        <v>1.123903293</v>
      </c>
      <c r="AP82" s="21">
        <v>12365.298</v>
      </c>
      <c r="AQ82" s="21">
        <v>12365.298</v>
      </c>
      <c r="AR82" s="21">
        <v>0.0</v>
      </c>
      <c r="AS82" s="21">
        <v>31.8200239181519</v>
      </c>
      <c r="AT82" s="32">
        <f>AP82/'summary | O-IRP (high cost inst'!$G81</f>
        <v>1.1079243</v>
      </c>
      <c r="AV82" s="21">
        <v>14595.288</v>
      </c>
      <c r="AW82" s="21">
        <v>14595.288</v>
      </c>
      <c r="AX82" s="21">
        <v>0.0</v>
      </c>
      <c r="AY82" s="21">
        <v>4.26432342529297</v>
      </c>
      <c r="AZ82" s="32">
        <f>AV82/'summary | O-IRP (high cost inst'!$G81</f>
        <v>1.30773025</v>
      </c>
      <c r="BB82" s="32"/>
      <c r="BC82" s="32"/>
      <c r="BD82" s="21">
        <v>0.0</v>
      </c>
      <c r="BE82" s="21">
        <v>0.0</v>
      </c>
      <c r="BF82" s="21">
        <v>0.0</v>
      </c>
      <c r="BG82" s="21">
        <v>0.0</v>
      </c>
      <c r="BH82" s="21">
        <v>0.016501207623285</v>
      </c>
      <c r="BI82" s="21">
        <v>8.15815954674176E-6</v>
      </c>
      <c r="BJ82" s="21">
        <v>0.0</v>
      </c>
      <c r="BK82" s="21">
        <v>0.0</v>
      </c>
    </row>
    <row r="83">
      <c r="D83" s="22">
        <v>15.0</v>
      </c>
      <c r="F83" s="21">
        <v>16843.578</v>
      </c>
      <c r="G83" s="21">
        <v>16843.578</v>
      </c>
      <c r="H83" s="21">
        <v>0.0</v>
      </c>
      <c r="I83" s="21">
        <v>6.71779537200928</v>
      </c>
      <c r="J83" s="32">
        <f>F83/'summary | O-IRP (high cost inst'!G82</f>
        <v>1.263268075</v>
      </c>
      <c r="L83" s="21">
        <v>15644.23</v>
      </c>
      <c r="M83" s="21">
        <v>15644.23</v>
      </c>
      <c r="N83" s="21">
        <v>0.0</v>
      </c>
      <c r="O83" s="21">
        <v>37.2713623523712</v>
      </c>
      <c r="P83" s="32">
        <f>L83/'summary | O-IRP (high cost inst'!$G82</f>
        <v>1.173316995</v>
      </c>
      <c r="R83" s="21">
        <v>14547.808</v>
      </c>
      <c r="S83" s="21">
        <v>14547.808</v>
      </c>
      <c r="T83" s="21">
        <v>0.0</v>
      </c>
      <c r="U83" s="21">
        <v>219.183101415634</v>
      </c>
      <c r="V83" s="32">
        <f>R83/'summary | O-IRP (high cost inst'!$G82</f>
        <v>1.091085363</v>
      </c>
      <c r="X83" s="21">
        <v>13749.86</v>
      </c>
      <c r="Y83" s="21">
        <v>13749.86</v>
      </c>
      <c r="Z83" s="21">
        <v>0.0</v>
      </c>
      <c r="AA83" s="21">
        <v>748.751445198059</v>
      </c>
      <c r="AB83" s="32">
        <f>X83/'summary | O-IRP (high cost inst'!$G82</f>
        <v>1.031239276</v>
      </c>
      <c r="AD83" s="21">
        <v>13647.0218490914</v>
      </c>
      <c r="AE83" s="21">
        <v>13412.4585104153</v>
      </c>
      <c r="AF83" s="21">
        <v>1.62852465788758</v>
      </c>
      <c r="AG83" s="21">
        <v>6745.43408517838</v>
      </c>
      <c r="AH83" s="32">
        <f>AD83/'summary | O-IRP (high cost inst'!$G82</f>
        <v>1.023526416</v>
      </c>
      <c r="AJ83" s="21">
        <f>INDIRECT("'all | ALG^({\gamma}) (high cost instances)'!AE"&amp;ROW('all | ALG^({gamma}) (high cost '!$AE$18)+(ROW()-13) * 6)</f>
        <v>14202.564</v>
      </c>
      <c r="AK83" s="21">
        <f>INDIRECT("'all | ALG^({\gamma}) (high cost instances)'!AF"&amp;ROW('all | ALG^({gamma}) (high cost '!$AF$18)+(ROW()-13) * 6)</f>
        <v>14202.564</v>
      </c>
      <c r="AL83" s="21">
        <f>INDIRECT("'all | ALG^({\gamma}) (high cost instances)'!AG"&amp;ROW('all | ALG^({gamma}) (high cost '!$AG$18)+(ROW()-13) * 6)</f>
        <v>0</v>
      </c>
      <c r="AM83" s="21">
        <f>INDIRECT("'all | ALG^({\gamma}) (high cost instances)'!AH"&amp;ROW('all | ALG^({gamma}) (high cost '!$AH$18)+(ROW()-13) * 6)</f>
        <v>226.3511488</v>
      </c>
      <c r="AN83" s="32">
        <f>AJ83/'summary | O-IRP (high cost inst'!$G82</f>
        <v>1.065192068</v>
      </c>
      <c r="AP83" s="21">
        <v>14104.3335</v>
      </c>
      <c r="AQ83" s="21">
        <v>14104.3335</v>
      </c>
      <c r="AR83" s="21">
        <v>0.0</v>
      </c>
      <c r="AS83" s="21">
        <v>254.656556510925</v>
      </c>
      <c r="AT83" s="32">
        <f>AP83/'summary | O-IRP (high cost inst'!$G82</f>
        <v>1.057824782</v>
      </c>
      <c r="AV83" s="21">
        <v>16807.652</v>
      </c>
      <c r="AW83" s="21">
        <v>16807.652</v>
      </c>
      <c r="AX83" s="21">
        <v>0.0</v>
      </c>
      <c r="AY83" s="21">
        <v>10.7101424694061</v>
      </c>
      <c r="AZ83" s="32">
        <f>AV83/'summary | O-IRP (high cost inst'!$G82</f>
        <v>1.260573626</v>
      </c>
      <c r="BB83" s="32"/>
      <c r="BC83" s="32"/>
      <c r="BD83" s="21">
        <v>0.0</v>
      </c>
      <c r="BE83" s="21">
        <v>0.0</v>
      </c>
      <c r="BF83" s="21">
        <v>0.0</v>
      </c>
      <c r="BG83" s="21">
        <v>0.0</v>
      </c>
      <c r="BH83" s="21">
        <v>0.016285246578876</v>
      </c>
      <c r="BI83" s="21">
        <v>0.0</v>
      </c>
      <c r="BJ83" s="21">
        <v>0.0</v>
      </c>
      <c r="BK83" s="21">
        <v>0.0</v>
      </c>
    </row>
    <row r="84">
      <c r="D84" s="22">
        <v>20.0</v>
      </c>
      <c r="F84" s="21">
        <v>20797.32</v>
      </c>
      <c r="G84" s="21">
        <v>20797.32</v>
      </c>
      <c r="H84" s="21">
        <v>0.0</v>
      </c>
      <c r="I84" s="21">
        <v>129.343726444244</v>
      </c>
      <c r="J84" s="32">
        <f>F84/'summary | O-IRP (high cost inst'!G83</f>
        <v>1.361014188</v>
      </c>
      <c r="L84" s="21">
        <v>18652.9519797283</v>
      </c>
      <c r="M84" s="21">
        <v>18652.8219797283</v>
      </c>
      <c r="N84" s="21">
        <v>8.03084834175E-4</v>
      </c>
      <c r="O84" s="21">
        <v>1848.10306034088</v>
      </c>
      <c r="P84" s="32">
        <f>L84/'summary | O-IRP (high cost inst'!$G83</f>
        <v>1.220682872</v>
      </c>
      <c r="R84" s="21">
        <v>17971.5159677886</v>
      </c>
      <c r="S84" s="21">
        <v>17600.9421610553</v>
      </c>
      <c r="T84" s="21">
        <v>1.91916882564438</v>
      </c>
      <c r="U84" s="21">
        <v>4488.94325761795</v>
      </c>
      <c r="V84" s="32">
        <f>R84/'summary | O-IRP (high cost inst'!$G83</f>
        <v>1.176088468</v>
      </c>
      <c r="X84" s="21">
        <v>17444.082</v>
      </c>
      <c r="Y84" s="21">
        <v>16509.1541496179</v>
      </c>
      <c r="Z84" s="21">
        <v>4.99154997044349</v>
      </c>
      <c r="AA84" s="21">
        <v>5949.39386906624</v>
      </c>
      <c r="AB84" s="32">
        <f>X84/'summary | O-IRP (high cost inst'!$G83</f>
        <v>1.141572237</v>
      </c>
      <c r="AD84" s="27">
        <v>17443.788</v>
      </c>
      <c r="AE84" s="27">
        <v>15272.210312638901</v>
      </c>
      <c r="AF84" s="27">
        <v>11.859220634901298</v>
      </c>
      <c r="AG84" s="27">
        <v>7204.527571249008</v>
      </c>
      <c r="AH84" s="32">
        <f>AD84/'summary | O-IRP (high cost inst'!$G83</f>
        <v>1.141552997</v>
      </c>
      <c r="AJ84" s="21">
        <f>INDIRECT("'all | ALG^({\gamma}) (high cost instances)'!AE"&amp;ROW('all | ALG^({gamma}) (high cost '!$AE$18)+(ROW()-13) * 6)</f>
        <v>17749.352</v>
      </c>
      <c r="AK84" s="21">
        <f>INDIRECT("'all | ALG^({\gamma}) (high cost instances)'!AF"&amp;ROW('all | ALG^({gamma}) (high cost '!$AF$18)+(ROW()-13) * 6)</f>
        <v>17749.352</v>
      </c>
      <c r="AL84" s="21">
        <f>INDIRECT("'all | ALG^({\gamma}) (high cost instances)'!AG"&amp;ROW('all | ALG^({gamma}) (high cost '!$AG$18)+(ROW()-13) * 6)</f>
        <v>0</v>
      </c>
      <c r="AM84" s="21">
        <f>INDIRECT("'all | ALG^({\gamma}) (high cost instances)'!AH"&amp;ROW('all | ALG^({gamma}) (high cost '!$AH$18)+(ROW()-13) * 6)</f>
        <v>3260.57947</v>
      </c>
      <c r="AN84" s="32">
        <f>AJ84/'summary | O-IRP (high cost inst'!$G83</f>
        <v>1.161549657</v>
      </c>
      <c r="AP84" s="21">
        <v>17767.9615</v>
      </c>
      <c r="AQ84" s="21">
        <v>17767.9615</v>
      </c>
      <c r="AR84" s="21">
        <v>0.0</v>
      </c>
      <c r="AS84" s="21">
        <v>3458.26612089872</v>
      </c>
      <c r="AT84" s="32">
        <f>AP84/'summary | O-IRP (high cost inst'!$G83</f>
        <v>1.162767496</v>
      </c>
      <c r="AV84" s="21">
        <v>20804.728</v>
      </c>
      <c r="AW84" s="21">
        <v>20804.728</v>
      </c>
      <c r="AX84" s="21">
        <v>0.0</v>
      </c>
      <c r="AY84" s="21">
        <v>139.986048650742</v>
      </c>
      <c r="AZ84" s="32">
        <f>AV84/'summary | O-IRP (high cost inst'!$G83</f>
        <v>1.361498981</v>
      </c>
      <c r="BB84" s="32"/>
      <c r="BC84" s="32"/>
      <c r="BD84" s="21">
        <v>0.0</v>
      </c>
      <c r="BE84" s="21">
        <v>8.03084834174887E-6</v>
      </c>
      <c r="BF84" s="21">
        <v>0.019191688256444</v>
      </c>
      <c r="BG84" s="21">
        <v>0.049915499704435</v>
      </c>
      <c r="BH84" s="21">
        <v>0.104688268498812</v>
      </c>
      <c r="BI84" s="21">
        <v>0.0</v>
      </c>
      <c r="BJ84" s="21">
        <v>0.0</v>
      </c>
      <c r="BK84" s="21">
        <v>0.0</v>
      </c>
    </row>
    <row r="85">
      <c r="D85" s="22">
        <v>25.0</v>
      </c>
      <c r="F85" s="21">
        <v>23231.504</v>
      </c>
      <c r="G85" s="21">
        <v>23198.904</v>
      </c>
      <c r="H85" s="21">
        <v>0.139889907501017</v>
      </c>
      <c r="I85" s="21">
        <v>1740.25914216042</v>
      </c>
      <c r="J85" s="32">
        <f>F85/'summary | O-IRP (high cost inst'!G84</f>
        <v>1.35277249</v>
      </c>
      <c r="L85" s="21">
        <v>20955.5179748259</v>
      </c>
      <c r="M85" s="21">
        <v>20759.821467183</v>
      </c>
      <c r="N85" s="21">
        <v>0.934063383827041</v>
      </c>
      <c r="O85" s="21">
        <v>3894.03329725265</v>
      </c>
      <c r="P85" s="32">
        <f>L85/'summary | O-IRP (high cost inst'!$G84</f>
        <v>1.220241626</v>
      </c>
      <c r="R85" s="21">
        <v>20009.0759986422</v>
      </c>
      <c r="S85" s="21">
        <v>19254.8021099111</v>
      </c>
      <c r="T85" s="21">
        <v>3.58965167905109</v>
      </c>
      <c r="U85" s="21">
        <v>4439.0760890007</v>
      </c>
      <c r="V85" s="32">
        <f>R85/'summary | O-IRP (high cost inst'!$G84</f>
        <v>1.165130228</v>
      </c>
      <c r="X85" s="27">
        <v>19621.37999242482</v>
      </c>
      <c r="Y85" s="27">
        <v>18135.63298368834</v>
      </c>
      <c r="Z85" s="27">
        <v>7.0398022358936805</v>
      </c>
      <c r="AA85" s="27">
        <v>4693.05838646889</v>
      </c>
      <c r="AB85" s="32">
        <f>X85/'summary | O-IRP (high cost inst'!$G84</f>
        <v>1.142554656</v>
      </c>
      <c r="AD85" s="27">
        <v>19577.693961257064</v>
      </c>
      <c r="AE85" s="27">
        <v>17126.30769595016</v>
      </c>
      <c r="AF85" s="27">
        <v>11.61221067726342</v>
      </c>
      <c r="AG85" s="27">
        <v>7209.119580554963</v>
      </c>
      <c r="AH85" s="32">
        <f>AD85/'summary | O-IRP (high cost inst'!$G84</f>
        <v>1.140010815</v>
      </c>
      <c r="AJ85" s="21">
        <f>INDIRECT("'all | ALG^({\gamma}) (high cost instances)'!AE"&amp;ROW('all | ALG^({gamma}) (high cost '!$AE$18)+(ROW()-13) * 6)</f>
        <v>20239.494</v>
      </c>
      <c r="AK85" s="21">
        <f>INDIRECT("'all | ALG^({\gamma}) (high cost instances)'!AF"&amp;ROW('all | ALG^({gamma}) (high cost '!$AF$18)+(ROW()-13) * 6)</f>
        <v>20239.494</v>
      </c>
      <c r="AL85" s="21">
        <f>INDIRECT("'all | ALG^({\gamma}) (high cost instances)'!AG"&amp;ROW('all | ALG^({gamma}) (high cost '!$AG$18)+(ROW()-13) * 6)</f>
        <v>0</v>
      </c>
      <c r="AM85" s="21">
        <f>INDIRECT("'all | ALG^({\gamma}) (high cost instances)'!AH"&amp;ROW('all | ALG^({gamma}) (high cost '!$AH$18)+(ROW()-13) * 6)</f>
        <v>4061.253679</v>
      </c>
      <c r="AN85" s="32">
        <f>AJ85/'summary | O-IRP (high cost inst'!$G84</f>
        <v>1.178547488</v>
      </c>
      <c r="AP85" s="21">
        <v>20184.0395</v>
      </c>
      <c r="AQ85" s="21">
        <v>20184.0395</v>
      </c>
      <c r="AR85" s="21">
        <v>0.0</v>
      </c>
      <c r="AS85" s="21">
        <v>4049.99476389885</v>
      </c>
      <c r="AT85" s="32">
        <f>AP85/'summary | O-IRP (high cost inst'!$G84</f>
        <v>1.175318368</v>
      </c>
      <c r="AV85" s="21">
        <v>23238.0359871113</v>
      </c>
      <c r="AW85" s="21">
        <v>23238.0359871113</v>
      </c>
      <c r="AX85" s="21">
        <v>0.0</v>
      </c>
      <c r="AY85" s="21">
        <v>1858.8174366951</v>
      </c>
      <c r="AZ85" s="32">
        <f>AV85/'summary | O-IRP (high cost inst'!$G84</f>
        <v>1.353152848</v>
      </c>
      <c r="BB85" s="32"/>
      <c r="BC85" s="32"/>
      <c r="BD85" s="21">
        <v>0.00139889907501</v>
      </c>
      <c r="BE85" s="21">
        <v>0.00934063383827</v>
      </c>
      <c r="BF85" s="21">
        <v>0.035896516790511</v>
      </c>
      <c r="BG85" s="21">
        <v>0.070398022358937</v>
      </c>
      <c r="BH85" s="21">
        <v>0.116122106772634</v>
      </c>
      <c r="BI85" s="21">
        <v>9.42520343353307E-6</v>
      </c>
      <c r="BJ85" s="21">
        <v>0.0</v>
      </c>
      <c r="BK85" s="21">
        <v>0.0</v>
      </c>
    </row>
    <row r="86">
      <c r="D86" s="22">
        <v>30.0</v>
      </c>
      <c r="F86" s="21">
        <v>25702.414</v>
      </c>
      <c r="G86" s="21">
        <v>25702.014</v>
      </c>
      <c r="H86" s="21">
        <v>0.001674174642365</v>
      </c>
      <c r="I86" s="21">
        <v>1990.90451402664</v>
      </c>
      <c r="J86" s="32">
        <f>F86/'summary | O-IRP (high cost inst'!G85</f>
        <v>1.339095225</v>
      </c>
      <c r="L86" s="21">
        <v>24009.938</v>
      </c>
      <c r="M86" s="21">
        <v>23808.5309016275</v>
      </c>
      <c r="N86" s="21">
        <v>0.837044365941295</v>
      </c>
      <c r="O86" s="21">
        <v>3138.28404779434</v>
      </c>
      <c r="P86" s="32">
        <f>L86/'summary | O-IRP (high cost inst'!$G85</f>
        <v>1.250917261</v>
      </c>
      <c r="R86" s="27">
        <v>22687.65399718706</v>
      </c>
      <c r="S86" s="27">
        <v>21901.050681069803</v>
      </c>
      <c r="T86" s="27">
        <v>3.395723324462542</v>
      </c>
      <c r="U86" s="27">
        <v>6983.167476940156</v>
      </c>
      <c r="V86" s="32">
        <f>R86/'summary | O-IRP (high cost inst'!$G85</f>
        <v>1.182026293</v>
      </c>
      <c r="X86" s="27">
        <v>22243.79195367734</v>
      </c>
      <c r="Y86" s="27">
        <v>20325.4079108084</v>
      </c>
      <c r="Z86" s="27">
        <v>8.54651942683774</v>
      </c>
      <c r="AA86" s="27">
        <v>7205.200687026979</v>
      </c>
      <c r="AB86" s="32">
        <f>X86/'summary | O-IRP (high cost inst'!$G85</f>
        <v>1.158901089</v>
      </c>
      <c r="AD86" s="27">
        <v>22260.228000000003</v>
      </c>
      <c r="AE86" s="27">
        <v>19259.115045554117</v>
      </c>
      <c r="AF86" s="27">
        <v>13.49513143007762</v>
      </c>
      <c r="AG86" s="27">
        <v>7205.58980588913</v>
      </c>
      <c r="AH86" s="32">
        <f>AD86/'summary | O-IRP (high cost inst'!$G85</f>
        <v>1.159757407</v>
      </c>
      <c r="AJ86" s="21">
        <f>INDIRECT("'all | ALG^({\gamma}) (high cost instances)'!AE"&amp;ROW('all | ALG^({gamma}) (high cost '!$AE$18)+(ROW()-13) * 6)</f>
        <v>22748.228</v>
      </c>
      <c r="AK86" s="21">
        <f>INDIRECT("'all | ALG^({\gamma}) (high cost instances)'!AF"&amp;ROW('all | ALG^({gamma}) (high cost '!$AF$18)+(ROW()-13) * 6)</f>
        <v>22748.228</v>
      </c>
      <c r="AL86" s="21">
        <f>INDIRECT("'all | ALG^({\gamma}) (high cost instances)'!AG"&amp;ROW('all | ALG^({gamma}) (high cost '!$AG$18)+(ROW()-13) * 6)</f>
        <v>0</v>
      </c>
      <c r="AM86" s="21">
        <f>INDIRECT("'all | ALG^({\gamma}) (high cost instances)'!AH"&amp;ROW('all | ALG^({gamma}) (high cost '!$AH$18)+(ROW()-13) * 6)</f>
        <v>5157.037665</v>
      </c>
      <c r="AN86" s="32">
        <f>AJ86/'summary | O-IRP (high cost inst'!$G85</f>
        <v>1.185182197</v>
      </c>
      <c r="AP86" s="21">
        <v>22730.6689473684</v>
      </c>
      <c r="AQ86" s="21">
        <v>22730.6689473684</v>
      </c>
      <c r="AR86" s="21">
        <v>0.0</v>
      </c>
      <c r="AS86" s="21">
        <v>4313.69002894351</v>
      </c>
      <c r="AT86" s="32">
        <f>AP86/'summary | O-IRP (high cost inst'!$G85</f>
        <v>1.184267371</v>
      </c>
      <c r="AV86" s="21">
        <v>25707.228</v>
      </c>
      <c r="AW86" s="21">
        <v>25663.028</v>
      </c>
      <c r="AX86" s="21">
        <v>0.151549594604829</v>
      </c>
      <c r="AY86" s="21">
        <v>2749.52164525986</v>
      </c>
      <c r="AZ86" s="32">
        <f>AV86/'summary | O-IRP (high cost inst'!$G85</f>
        <v>1.339346034</v>
      </c>
      <c r="BB86" s="32"/>
      <c r="BC86" s="32"/>
      <c r="BD86" s="21">
        <v>1.67417464236491E-5</v>
      </c>
      <c r="BE86" s="21">
        <v>0.008370443659413</v>
      </c>
      <c r="BF86" s="21">
        <v>0.033957233244626</v>
      </c>
      <c r="BG86" s="21">
        <v>0.085465194268377</v>
      </c>
      <c r="BH86" s="21">
        <v>0.134951314300776</v>
      </c>
      <c r="BI86" s="21">
        <v>0.0</v>
      </c>
      <c r="BJ86" s="21">
        <v>0.0</v>
      </c>
      <c r="BK86" s="21">
        <v>0.001515495946048</v>
      </c>
    </row>
    <row r="87">
      <c r="D87" s="25" t="s">
        <v>21</v>
      </c>
      <c r="F87" s="26">
        <f t="shared" ref="F87:J87" si="77">AVERAGE(F81:F86)</f>
        <v>18486.85067</v>
      </c>
      <c r="G87" s="26">
        <f t="shared" si="77"/>
        <v>18481.35067</v>
      </c>
      <c r="H87" s="26">
        <f t="shared" si="77"/>
        <v>0.02359401369</v>
      </c>
      <c r="I87" s="26">
        <f t="shared" si="77"/>
        <v>645.5403968</v>
      </c>
      <c r="J87" s="26">
        <f t="shared" si="77"/>
        <v>1.310820446</v>
      </c>
      <c r="L87" s="26">
        <f t="shared" ref="L87:P87" si="78">AVERAGE(L81:L86)</f>
        <v>16838.19766</v>
      </c>
      <c r="M87" s="26">
        <f t="shared" si="78"/>
        <v>16771.99206</v>
      </c>
      <c r="N87" s="26">
        <f t="shared" si="78"/>
        <v>0.2953184724</v>
      </c>
      <c r="O87" s="26">
        <f t="shared" si="78"/>
        <v>1489.598905</v>
      </c>
      <c r="P87" s="26">
        <f t="shared" si="78"/>
        <v>1.192760945</v>
      </c>
      <c r="R87" s="26">
        <f t="shared" ref="R87:V87" si="79">AVERAGE(R81:R86)</f>
        <v>16009.76666</v>
      </c>
      <c r="S87" s="26">
        <f t="shared" si="79"/>
        <v>15691.19149</v>
      </c>
      <c r="T87" s="26">
        <f t="shared" si="79"/>
        <v>1.484090638</v>
      </c>
      <c r="U87" s="26">
        <f t="shared" si="79"/>
        <v>2702.253324</v>
      </c>
      <c r="V87" s="26">
        <f t="shared" si="79"/>
        <v>1.133645049</v>
      </c>
      <c r="X87" s="26">
        <f t="shared" ref="X87:AB87" si="80">AVERAGE(X81:X86)</f>
        <v>15434.25029</v>
      </c>
      <c r="Y87" s="26">
        <f t="shared" si="80"/>
        <v>14711.0738</v>
      </c>
      <c r="Z87" s="26">
        <f t="shared" si="80"/>
        <v>3.429645272</v>
      </c>
      <c r="AA87" s="26">
        <f t="shared" si="80"/>
        <v>3214.762017</v>
      </c>
      <c r="AB87" s="26">
        <f t="shared" si="80"/>
        <v>1.087726143</v>
      </c>
      <c r="AD87" s="26">
        <f t="shared" ref="AD87:AH87" si="81">AVERAGE(AD81:AD86)</f>
        <v>15409.31896</v>
      </c>
      <c r="AE87" s="26">
        <f t="shared" si="81"/>
        <v>14065.374</v>
      </c>
      <c r="AF87" s="26">
        <f t="shared" si="81"/>
        <v>6.707534694</v>
      </c>
      <c r="AG87" s="26">
        <f t="shared" si="81"/>
        <v>5301.266704</v>
      </c>
      <c r="AH87" s="26">
        <f t="shared" si="81"/>
        <v>1.086389999</v>
      </c>
      <c r="AJ87" s="26">
        <f t="shared" ref="AJ87:AN87" si="82">AVERAGE(AJ81:AJ86)</f>
        <v>15966.508</v>
      </c>
      <c r="AK87" s="26">
        <f t="shared" si="82"/>
        <v>15966.508</v>
      </c>
      <c r="AL87" s="26">
        <f t="shared" si="82"/>
        <v>0</v>
      </c>
      <c r="AM87" s="26">
        <f t="shared" si="82"/>
        <v>2124.72919</v>
      </c>
      <c r="AN87" s="26">
        <f t="shared" si="82"/>
        <v>1.129183594</v>
      </c>
      <c r="AP87" s="26">
        <f t="shared" ref="AP87:AT87" si="83">AVERAGE(AP81:AP86)</f>
        <v>15902.94691</v>
      </c>
      <c r="AQ87" s="26">
        <f t="shared" si="83"/>
        <v>15902.94691</v>
      </c>
      <c r="AR87" s="26">
        <f t="shared" si="83"/>
        <v>0</v>
      </c>
      <c r="AS87" s="26">
        <f t="shared" si="83"/>
        <v>2018.715149</v>
      </c>
      <c r="AT87" s="26">
        <f t="shared" si="83"/>
        <v>1.12373352</v>
      </c>
      <c r="AV87" s="26">
        <f t="shared" ref="AV87:AZ87" si="84">AVERAGE(AV81:AV86)</f>
        <v>18461.33666</v>
      </c>
      <c r="AW87" s="26">
        <f t="shared" si="84"/>
        <v>18453.97</v>
      </c>
      <c r="AX87" s="26">
        <f t="shared" si="84"/>
        <v>0.02525826577</v>
      </c>
      <c r="AY87" s="26">
        <f t="shared" si="84"/>
        <v>793.9028857</v>
      </c>
      <c r="AZ87" s="26">
        <f t="shared" si="84"/>
        <v>1.308127316</v>
      </c>
      <c r="BB87" s="27"/>
      <c r="BC87" s="27"/>
      <c r="BD87" s="26">
        <f t="shared" ref="BD87:BK87" si="85">AVERAGE(BD81:BD86)</f>
        <v>0.0002359401369</v>
      </c>
      <c r="BE87" s="26">
        <f t="shared" si="85"/>
        <v>0.002953184724</v>
      </c>
      <c r="BF87" s="26">
        <f t="shared" si="85"/>
        <v>0.01484090638</v>
      </c>
      <c r="BG87" s="26">
        <f t="shared" si="85"/>
        <v>0.03429645272</v>
      </c>
      <c r="BH87" s="26">
        <f t="shared" si="85"/>
        <v>0.06475802396</v>
      </c>
      <c r="BI87" s="26">
        <f t="shared" si="85"/>
        <v>0.000002930560497</v>
      </c>
      <c r="BJ87" s="26">
        <f t="shared" si="85"/>
        <v>0</v>
      </c>
      <c r="BK87" s="26">
        <f t="shared" si="85"/>
        <v>0.0002525826577</v>
      </c>
    </row>
    <row r="88">
      <c r="C88" s="5">
        <v>5.0</v>
      </c>
      <c r="D88" s="20">
        <v>5.0</v>
      </c>
      <c r="F88" s="21">
        <v>12057.58</v>
      </c>
      <c r="G88" s="21">
        <v>12057.58</v>
      </c>
      <c r="H88" s="21">
        <v>0.0</v>
      </c>
      <c r="I88" s="21">
        <v>0.050267299016317</v>
      </c>
      <c r="J88" s="32">
        <f>F88/'summary | O-IRP (high cost inst'!G87</f>
        <v>1.28628696</v>
      </c>
      <c r="L88" s="21">
        <v>10172.85</v>
      </c>
      <c r="M88" s="21">
        <v>10172.8183064516</v>
      </c>
      <c r="N88" s="21">
        <v>3.06698501294E-4</v>
      </c>
      <c r="O88" s="21">
        <v>0.983428418636322</v>
      </c>
      <c r="P88" s="32">
        <f>L88/'summary | O-IRP (high cost inst'!$G87</f>
        <v>1.085226414</v>
      </c>
      <c r="R88" s="21">
        <v>10073.15</v>
      </c>
      <c r="S88" s="21">
        <v>10073.15</v>
      </c>
      <c r="T88" s="21">
        <v>0.0</v>
      </c>
      <c r="U88" s="21">
        <v>2.47111403942108</v>
      </c>
      <c r="V88" s="32">
        <f>R88/'summary | O-IRP (high cost inst'!$G87</f>
        <v>1.074590547</v>
      </c>
      <c r="X88" s="21">
        <v>9620.6325</v>
      </c>
      <c r="Y88" s="21">
        <v>9620.6325</v>
      </c>
      <c r="Z88" s="21">
        <v>0.0</v>
      </c>
      <c r="AA88" s="21">
        <v>9.41215544939041</v>
      </c>
      <c r="AB88" s="32">
        <f>X88/'summary | O-IRP (high cost inst'!$G87</f>
        <v>1.026316569</v>
      </c>
      <c r="AD88" s="21">
        <v>9510.175</v>
      </c>
      <c r="AE88" s="21">
        <v>9510.175</v>
      </c>
      <c r="AF88" s="21">
        <v>0.0</v>
      </c>
      <c r="AG88" s="21">
        <v>16.1284306645393</v>
      </c>
      <c r="AH88" s="32">
        <f>AD88/'summary | O-IRP (high cost inst'!$G87</f>
        <v>1.014533106</v>
      </c>
      <c r="AJ88" s="21">
        <f>INDIRECT("'all | ALG^({\gamma}) (high cost instances)'!AE"&amp;ROW('all | ALG^({gamma}) (high cost '!$AE$19)+(ROW()-14) * 6)</f>
        <v>9860.22</v>
      </c>
      <c r="AK88" s="21">
        <f>INDIRECT("'all | ALG^({\gamma}) (high cost instances)'!AF"&amp;ROW('all | ALG^({gamma}) (high cost '!$AF$19)+(ROW()-14) * 6)</f>
        <v>9860.22</v>
      </c>
      <c r="AL88" s="21">
        <f>INDIRECT("'all | ALG^({\gamma}) (high cost instances)'!AG"&amp;ROW('all | ALG^({gamma}) (high cost '!$AG$19)+(ROW()-14) * 6)</f>
        <v>0</v>
      </c>
      <c r="AM88" s="21">
        <f>INDIRECT("'all | ALG^({\gamma}) (high cost instances)'!AH"&amp;ROW('all | ALG^({gamma}) (high cost '!$AH$19)+(ROW()-14) * 6)</f>
        <v>3.996465027</v>
      </c>
      <c r="AN88" s="32">
        <f>AJ88/'summary | O-IRP (high cost inst'!$G87</f>
        <v>1.051875452</v>
      </c>
      <c r="AP88" s="21">
        <v>9797.646875</v>
      </c>
      <c r="AQ88" s="21">
        <v>9797.646875</v>
      </c>
      <c r="AR88" s="21">
        <v>0.0</v>
      </c>
      <c r="AS88" s="21">
        <v>4.80446575582027</v>
      </c>
      <c r="AT88" s="32">
        <f>AP88/'summary | O-IRP (high cost inst'!$G87</f>
        <v>1.045200232</v>
      </c>
      <c r="AV88" s="21">
        <v>12057.52</v>
      </c>
      <c r="AW88" s="21">
        <v>12057.52</v>
      </c>
      <c r="AX88" s="21">
        <v>0.0</v>
      </c>
      <c r="AY88" s="21">
        <v>0.10441533724467</v>
      </c>
      <c r="AZ88" s="32">
        <f>AV88/'summary | O-IRP (high cost inst'!$G87</f>
        <v>1.286280559</v>
      </c>
      <c r="BB88" s="32"/>
      <c r="BC88" s="32"/>
      <c r="BD88" s="21">
        <v>0.0</v>
      </c>
      <c r="BE88" s="21">
        <v>3.06698501293922E-6</v>
      </c>
      <c r="BF88" s="21">
        <v>0.0</v>
      </c>
      <c r="BG88" s="21">
        <v>0.0</v>
      </c>
      <c r="BH88" s="21">
        <v>0.0</v>
      </c>
      <c r="BI88" s="21">
        <v>0.0</v>
      </c>
      <c r="BJ88" s="21">
        <v>0.0</v>
      </c>
      <c r="BK88" s="21">
        <v>0.0</v>
      </c>
    </row>
    <row r="89">
      <c r="D89" s="22">
        <v>10.0</v>
      </c>
      <c r="F89" s="21">
        <v>15894.9</v>
      </c>
      <c r="G89" s="21">
        <v>15894.9</v>
      </c>
      <c r="H89" s="21">
        <v>0.0</v>
      </c>
      <c r="I89" s="21">
        <v>2.50835084915161</v>
      </c>
      <c r="J89" s="32">
        <f>F89/'summary | O-IRP (high cost inst'!G88</f>
        <v>1.297022838</v>
      </c>
      <c r="L89" s="21">
        <v>14117.7979998778</v>
      </c>
      <c r="M89" s="21">
        <v>14117.7979998778</v>
      </c>
      <c r="N89" s="21">
        <v>0.0</v>
      </c>
      <c r="O89" s="21">
        <v>37.9627381801605</v>
      </c>
      <c r="P89" s="32">
        <f>L89/'summary | O-IRP (high cost inst'!$G88</f>
        <v>1.152011427</v>
      </c>
      <c r="R89" s="21">
        <v>13427.8099961089</v>
      </c>
      <c r="S89" s="21">
        <v>13427.8099961089</v>
      </c>
      <c r="T89" s="21">
        <v>0.0</v>
      </c>
      <c r="U89" s="21">
        <v>121.302959156036</v>
      </c>
      <c r="V89" s="32">
        <f>R89/'summary | O-IRP (high cost inst'!$G88</f>
        <v>1.095708449</v>
      </c>
      <c r="X89" s="27">
        <v>12974.836000000001</v>
      </c>
      <c r="Y89" s="27">
        <v>12924.77171299156</v>
      </c>
      <c r="Z89" s="27">
        <v>0.36388160693419996</v>
      </c>
      <c r="AA89" s="27">
        <v>2695.5969426155107</v>
      </c>
      <c r="AB89" s="32">
        <f>X89/'summary | O-IRP (high cost inst'!$G88</f>
        <v>1.0587458</v>
      </c>
      <c r="AD89" s="27">
        <v>12752.35189448766</v>
      </c>
      <c r="AE89" s="27">
        <v>12376.36655514226</v>
      </c>
      <c r="AF89" s="27">
        <v>2.715460715691</v>
      </c>
      <c r="AG89" s="27">
        <v>5217.954788017274</v>
      </c>
      <c r="AH89" s="32">
        <f>AD89/'summary | O-IRP (high cost inst'!$G88</f>
        <v>1.040591111</v>
      </c>
      <c r="AJ89" s="21">
        <f>INDIRECT("'all | ALG^({\gamma}) (high cost instances)'!AE"&amp;ROW('all | ALG^({gamma}) (high cost '!$AE$19)+(ROW()-14) * 6)</f>
        <v>13538.128</v>
      </c>
      <c r="AK89" s="21">
        <f>INDIRECT("'all | ALG^({\gamma}) (high cost instances)'!AF"&amp;ROW('all | ALG^({gamma}) (high cost '!$AF$19)+(ROW()-14) * 6)</f>
        <v>13538.128</v>
      </c>
      <c r="AL89" s="21">
        <f>INDIRECT("'all | ALG^({\gamma}) (high cost instances)'!AG"&amp;ROW('all | ALG^({gamma}) (high cost '!$AG$19)+(ROW()-14) * 6)</f>
        <v>0</v>
      </c>
      <c r="AM89" s="21">
        <f>INDIRECT("'all | ALG^({\gamma}) (high cost instances)'!AH"&amp;ROW('all | ALG^({gamma}) (high cost '!$AH$19)+(ROW()-14) * 6)</f>
        <v>63.06691294</v>
      </c>
      <c r="AN89" s="32">
        <f>AJ89/'summary | O-IRP (high cost inst'!$G88</f>
        <v>1.104710391</v>
      </c>
      <c r="AP89" s="21">
        <v>13685.3405</v>
      </c>
      <c r="AQ89" s="21">
        <v>13685.3405</v>
      </c>
      <c r="AR89" s="21">
        <v>0.0</v>
      </c>
      <c r="AS89" s="21">
        <v>81.2054338335991</v>
      </c>
      <c r="AT89" s="32">
        <f>AP89/'summary | O-IRP (high cost inst'!$G88</f>
        <v>1.116722922</v>
      </c>
      <c r="AV89" s="27">
        <v>15894.678</v>
      </c>
      <c r="AW89" s="27">
        <v>15894.678</v>
      </c>
      <c r="AX89" s="27">
        <v>0.0</v>
      </c>
      <c r="AY89" s="27">
        <v>4.257004404067996</v>
      </c>
      <c r="AZ89" s="32">
        <f>AV89/'summary | O-IRP (high cost inst'!$G88</f>
        <v>1.297004723</v>
      </c>
      <c r="BB89" s="32"/>
      <c r="BC89" s="32"/>
      <c r="BD89" s="21">
        <v>0.0</v>
      </c>
      <c r="BE89" s="21">
        <v>0.0</v>
      </c>
      <c r="BF89" s="21">
        <v>0.0</v>
      </c>
      <c r="BG89" s="21">
        <v>0.003638816069342</v>
      </c>
      <c r="BH89" s="21">
        <v>0.02715460715691</v>
      </c>
      <c r="BI89" s="21">
        <v>0.0</v>
      </c>
      <c r="BJ89" s="21">
        <v>0.0</v>
      </c>
      <c r="BK89" s="21">
        <v>0.0</v>
      </c>
    </row>
    <row r="90">
      <c r="D90" s="22">
        <v>15.0</v>
      </c>
      <c r="F90" s="21">
        <v>18172.178</v>
      </c>
      <c r="G90" s="21">
        <v>18172.178</v>
      </c>
      <c r="H90" s="21">
        <v>0.0</v>
      </c>
      <c r="I90" s="21">
        <v>13.801523733139</v>
      </c>
      <c r="J90" s="32">
        <f>F90/'summary | O-IRP (high cost inst'!G89</f>
        <v>1.299266054</v>
      </c>
      <c r="L90" s="21">
        <v>16284.838</v>
      </c>
      <c r="M90" s="21">
        <v>16284.838</v>
      </c>
      <c r="N90" s="21">
        <v>0.0</v>
      </c>
      <c r="O90" s="21">
        <v>79.2737307548523</v>
      </c>
      <c r="P90" s="32">
        <f>L90/'summary | O-IRP (high cost inst'!$G89</f>
        <v>1.164325884</v>
      </c>
      <c r="R90" s="21">
        <v>15536.8899940496</v>
      </c>
      <c r="S90" s="21">
        <v>15536.8899940496</v>
      </c>
      <c r="T90" s="21">
        <v>0.0</v>
      </c>
      <c r="U90" s="21">
        <v>693.400386285782</v>
      </c>
      <c r="V90" s="32">
        <f>R90/'summary | O-IRP (high cost inst'!$G89</f>
        <v>1.11084944</v>
      </c>
      <c r="X90" s="27">
        <v>14956.197999999999</v>
      </c>
      <c r="Y90" s="27">
        <v>14707.107952955042</v>
      </c>
      <c r="Z90" s="27">
        <v>1.62330987838152</v>
      </c>
      <c r="AA90" s="27">
        <v>5034.768857049943</v>
      </c>
      <c r="AB90" s="32">
        <f>X90/'summary | O-IRP (high cost inst'!$G89</f>
        <v>1.06933139</v>
      </c>
      <c r="AD90" s="27">
        <v>14868.629973854142</v>
      </c>
      <c r="AE90" s="27">
        <v>14037.12836711146</v>
      </c>
      <c r="AF90" s="27">
        <v>5.4993397976781</v>
      </c>
      <c r="AG90" s="27">
        <v>7204.722398185731</v>
      </c>
      <c r="AH90" s="32">
        <f>AD90/'summary | O-IRP (high cost inst'!$G89</f>
        <v>1.063070491</v>
      </c>
      <c r="AJ90" s="21">
        <f>INDIRECT("'all | ALG^({\gamma}) (high cost instances)'!AE"&amp;ROW('all | ALG^({gamma}) (high cost '!$AE$19)+(ROW()-14) * 6)</f>
        <v>15194.972</v>
      </c>
      <c r="AK90" s="21">
        <f>INDIRECT("'all | ALG^({\gamma}) (high cost instances)'!AF"&amp;ROW('all | ALG^({gamma}) (high cost '!$AF$19)+(ROW()-14) * 6)</f>
        <v>15194.972</v>
      </c>
      <c r="AL90" s="21">
        <f>INDIRECT("'all | ALG^({\gamma}) (high cost instances)'!AG"&amp;ROW('all | ALG^({gamma}) (high cost '!$AG$19)+(ROW()-14) * 6)</f>
        <v>0</v>
      </c>
      <c r="AM90" s="21">
        <f>INDIRECT("'all | ALG^({\gamma}) (high cost instances)'!AH"&amp;ROW('all | ALG^({gamma}) (high cost '!$AH$19)+(ROW()-14) * 6)</f>
        <v>803.4116271</v>
      </c>
      <c r="AN90" s="32">
        <f>AJ90/'summary | O-IRP (high cost inst'!$G89</f>
        <v>1.086403144</v>
      </c>
      <c r="AP90" s="21">
        <v>15383.107</v>
      </c>
      <c r="AQ90" s="21">
        <v>15383.107</v>
      </c>
      <c r="AR90" s="21">
        <v>0.0</v>
      </c>
      <c r="AS90" s="21">
        <v>890.463144123554</v>
      </c>
      <c r="AT90" s="32">
        <f>AP90/'summary | O-IRP (high cost inst'!$G89</f>
        <v>1.099854334</v>
      </c>
      <c r="AV90" s="21">
        <v>18189.052</v>
      </c>
      <c r="AW90" s="21">
        <v>18189.052</v>
      </c>
      <c r="AX90" s="21">
        <v>0.0</v>
      </c>
      <c r="AY90" s="21">
        <v>17.3853207111359</v>
      </c>
      <c r="AZ90" s="32">
        <f>AV90/'summary | O-IRP (high cost inst'!$G89</f>
        <v>1.300472504</v>
      </c>
      <c r="BB90" s="32"/>
      <c r="BC90" s="32"/>
      <c r="BD90" s="21">
        <v>0.0</v>
      </c>
      <c r="BE90" s="21">
        <v>0.0</v>
      </c>
      <c r="BF90" s="21">
        <v>0.0</v>
      </c>
      <c r="BG90" s="21">
        <v>0.016233098783815</v>
      </c>
      <c r="BH90" s="21">
        <v>0.054993397976781</v>
      </c>
      <c r="BI90" s="21">
        <v>0.0</v>
      </c>
      <c r="BJ90" s="21">
        <v>0.0</v>
      </c>
      <c r="BK90" s="21">
        <v>0.0</v>
      </c>
    </row>
    <row r="91">
      <c r="D91" s="22">
        <v>20.0</v>
      </c>
      <c r="F91" s="21">
        <v>22519.52</v>
      </c>
      <c r="G91" s="21">
        <v>22519.52</v>
      </c>
      <c r="H91" s="21">
        <v>0.0</v>
      </c>
      <c r="I91" s="21">
        <v>344.683097743988</v>
      </c>
      <c r="J91" s="32">
        <f>F91/'summary | O-IRP (high cost inst'!G90</f>
        <v>1.412021053</v>
      </c>
      <c r="L91" s="27">
        <v>20305.074</v>
      </c>
      <c r="M91" s="27">
        <v>20194.269553707218</v>
      </c>
      <c r="N91" s="27">
        <v>0.47466984506387194</v>
      </c>
      <c r="O91" s="27">
        <v>4086.522779989244</v>
      </c>
      <c r="P91" s="32">
        <f>L91/'summary | O-IRP (high cost inst'!$G90</f>
        <v>1.273170652</v>
      </c>
      <c r="R91" s="21">
        <v>19438.982</v>
      </c>
      <c r="S91" s="21">
        <v>18527.6780978745</v>
      </c>
      <c r="T91" s="21">
        <v>4.31124019145035</v>
      </c>
      <c r="U91" s="21">
        <v>5846.64388022423</v>
      </c>
      <c r="V91" s="32">
        <f>R91/'summary | O-IRP (high cost inst'!$G90</f>
        <v>1.218864871</v>
      </c>
      <c r="X91" s="21">
        <v>19116.172</v>
      </c>
      <c r="Y91" s="21">
        <v>17252.0786123834</v>
      </c>
      <c r="Z91" s="21">
        <v>9.23015591112827</v>
      </c>
      <c r="AA91" s="21">
        <v>6632.12908215523</v>
      </c>
      <c r="AB91" s="32">
        <f>X91/'summary | O-IRP (high cost inst'!$G90</f>
        <v>1.198624008</v>
      </c>
      <c r="AD91" s="21">
        <v>18819.1419999989</v>
      </c>
      <c r="AE91" s="21">
        <v>16174.5638616392</v>
      </c>
      <c r="AF91" s="21">
        <v>13.6187854728226</v>
      </c>
      <c r="AG91" s="21">
        <v>7206.46194739342</v>
      </c>
      <c r="AH91" s="32">
        <f>AD91/'summary | O-IRP (high cost inst'!$G90</f>
        <v>1.179999605</v>
      </c>
      <c r="AJ91" s="21">
        <f>INDIRECT("'all | ALG^({\gamma}) (high cost instances)'!AE"&amp;ROW('all | ALG^({gamma}) (high cost '!$AE$19)+(ROW()-14) * 6)</f>
        <v>19484.896</v>
      </c>
      <c r="AK91" s="21">
        <f>INDIRECT("'all | ALG^({\gamma}) (high cost instances)'!AF"&amp;ROW('all | ALG^({gamma}) (high cost '!$AF$19)+(ROW()-14) * 6)</f>
        <v>19484.896</v>
      </c>
      <c r="AL91" s="21">
        <f>INDIRECT("'all | ALG^({\gamma}) (high cost instances)'!AG"&amp;ROW('all | ALG^({gamma}) (high cost '!$AG$19)+(ROW()-14) * 6)</f>
        <v>0</v>
      </c>
      <c r="AM91" s="21">
        <f>INDIRECT("'all | ALG^({\gamma}) (high cost instances)'!AH"&amp;ROW('all | ALG^({gamma}) (high cost '!$AH$19)+(ROW()-14) * 6)</f>
        <v>4051.017733</v>
      </c>
      <c r="AN91" s="32">
        <f>AJ91/'summary | O-IRP (high cost inst'!$G90</f>
        <v>1.221743775</v>
      </c>
      <c r="AP91" s="21">
        <v>19637.53</v>
      </c>
      <c r="AQ91" s="21">
        <v>19637.53</v>
      </c>
      <c r="AR91" s="21">
        <v>0.0</v>
      </c>
      <c r="AS91" s="21">
        <v>4278.21483713388</v>
      </c>
      <c r="AT91" s="32">
        <f>AP91/'summary | O-IRP (high cost inst'!$G90</f>
        <v>1.231314246</v>
      </c>
      <c r="AV91" s="21">
        <v>22489.128</v>
      </c>
      <c r="AW91" s="21">
        <v>22489.128</v>
      </c>
      <c r="AX91" s="21">
        <v>0.0</v>
      </c>
      <c r="AY91" s="21">
        <v>592.727693128586</v>
      </c>
      <c r="AZ91" s="32">
        <f>AV91/'summary | O-IRP (high cost inst'!$G90</f>
        <v>1.410115411</v>
      </c>
      <c r="BB91" s="32"/>
      <c r="BC91" s="32"/>
      <c r="BD91" s="21">
        <v>0.0</v>
      </c>
      <c r="BE91" s="21">
        <v>0.005933373063298</v>
      </c>
      <c r="BF91" s="21">
        <v>0.043112401914504</v>
      </c>
      <c r="BG91" s="21">
        <v>0.092301559111283</v>
      </c>
      <c r="BH91" s="21">
        <v>0.136187854728226</v>
      </c>
      <c r="BI91" s="21">
        <v>0.0</v>
      </c>
      <c r="BJ91" s="21">
        <v>0.0</v>
      </c>
      <c r="BK91" s="21">
        <v>0.0</v>
      </c>
    </row>
    <row r="92">
      <c r="D92" s="22">
        <v>25.0</v>
      </c>
      <c r="F92" s="21">
        <v>24680.904</v>
      </c>
      <c r="G92" s="21">
        <v>24530.5075374512</v>
      </c>
      <c r="H92" s="21">
        <v>0.585875637303746</v>
      </c>
      <c r="I92" s="21">
        <v>3026.31763000488</v>
      </c>
      <c r="J92" s="32">
        <f>F92/'summary | O-IRP (high cost inst'!G91</f>
        <v>1.388112936</v>
      </c>
      <c r="L92" s="27">
        <v>22983.007988279882</v>
      </c>
      <c r="M92" s="27">
        <v>22443.32112052402</v>
      </c>
      <c r="N92" s="27">
        <v>2.22655167485369</v>
      </c>
      <c r="O92" s="27">
        <v>4385.761200094223</v>
      </c>
      <c r="P92" s="32">
        <f>L92/'summary | O-IRP (high cost inst'!$G91</f>
        <v>1.292619213</v>
      </c>
      <c r="R92" s="21">
        <v>21717.5239845133</v>
      </c>
      <c r="S92" s="21">
        <v>20551.665091558</v>
      </c>
      <c r="T92" s="21">
        <v>4.92801701170382</v>
      </c>
      <c r="U92" s="21">
        <v>4815.50910224915</v>
      </c>
      <c r="V92" s="32">
        <f>R92/'summary | O-IRP (high cost inst'!$G91</f>
        <v>1.221445373</v>
      </c>
      <c r="X92" s="27">
        <v>21520.42599726492</v>
      </c>
      <c r="Y92" s="27">
        <v>19143.381820768922</v>
      </c>
      <c r="Z92" s="27">
        <v>10.009957823334059</v>
      </c>
      <c r="AA92" s="27">
        <v>6799.803632259367</v>
      </c>
      <c r="AB92" s="32">
        <f>X92/'summary | O-IRP (high cost inst'!$G91</f>
        <v>1.210360112</v>
      </c>
      <c r="AD92" s="27">
        <v>21359.838</v>
      </c>
      <c r="AE92" s="27">
        <v>18013.96170454506</v>
      </c>
      <c r="AF92" s="27">
        <v>14.707633598133322</v>
      </c>
      <c r="AG92" s="27">
        <v>7208.466919946672</v>
      </c>
      <c r="AH92" s="32">
        <f>AD92/'summary | O-IRP (high cost inst'!$G91</f>
        <v>1.201328259</v>
      </c>
      <c r="AJ92" s="21">
        <f>INDIRECT("'all | ALG^({\gamma}) (high cost instances)'!AE"&amp;ROW('all | ALG^({gamma}) (high cost '!$AE$19)+(ROW()-14) * 6)</f>
        <v>21910.72</v>
      </c>
      <c r="AK92" s="21">
        <f>INDIRECT("'all | ALG^({\gamma}) (high cost instances)'!AF"&amp;ROW('all | ALG^({gamma}) (high cost '!$AF$19)+(ROW()-14) * 6)</f>
        <v>21910.72</v>
      </c>
      <c r="AL92" s="21">
        <f>INDIRECT("'all | ALG^({\gamma}) (high cost instances)'!AG"&amp;ROW('all | ALG^({gamma}) (high cost '!$AG$19)+(ROW()-14) * 6)</f>
        <v>0</v>
      </c>
      <c r="AM92" s="21">
        <f>INDIRECT("'all | ALG^({\gamma}) (high cost instances)'!AH"&amp;ROW('all | ALG^({gamma}) (high cost '!$AH$19)+(ROW()-14) * 6)</f>
        <v>4276.972036</v>
      </c>
      <c r="AN92" s="32">
        <f>AJ92/'summary | O-IRP (high cost inst'!$G91</f>
        <v>1.232311178</v>
      </c>
      <c r="AP92" s="21">
        <v>21836.5276470588</v>
      </c>
      <c r="AQ92" s="21">
        <v>21836.5276470588</v>
      </c>
      <c r="AR92" s="21">
        <v>0.0</v>
      </c>
      <c r="AS92" s="21">
        <v>5443.43929938709</v>
      </c>
      <c r="AT92" s="32">
        <f>AP92/'summary | O-IRP (high cost inst'!$G91</f>
        <v>1.228138423</v>
      </c>
      <c r="AV92" s="21">
        <v>24707.436</v>
      </c>
      <c r="AW92" s="21">
        <v>24549.436</v>
      </c>
      <c r="AX92" s="21">
        <v>0.598907109796448</v>
      </c>
      <c r="AY92" s="21">
        <v>3152.26161208153</v>
      </c>
      <c r="AZ92" s="32">
        <f>AV92/'summary | O-IRP (high cost inst'!$G91</f>
        <v>1.389605159</v>
      </c>
      <c r="BB92" s="32"/>
      <c r="BC92" s="32"/>
      <c r="BD92" s="21">
        <v>0.005858756373037</v>
      </c>
      <c r="BE92" s="21">
        <v>0.022265516748537</v>
      </c>
      <c r="BF92" s="21">
        <v>0.049280170117038</v>
      </c>
      <c r="BG92" s="21">
        <v>0.100099578233341</v>
      </c>
      <c r="BH92" s="21">
        <v>0.147076335981333</v>
      </c>
      <c r="BI92" s="21">
        <v>0.0</v>
      </c>
      <c r="BJ92" s="21">
        <v>0.0</v>
      </c>
      <c r="BK92" s="21">
        <v>0.005989071097964</v>
      </c>
    </row>
    <row r="93">
      <c r="D93" s="22">
        <v>30.0</v>
      </c>
      <c r="F93" s="21">
        <v>26849.614</v>
      </c>
      <c r="G93" s="21">
        <v>26794.014</v>
      </c>
      <c r="H93" s="21">
        <v>0.221986347467622</v>
      </c>
      <c r="I93" s="21">
        <v>2004.82090964317</v>
      </c>
      <c r="J93" s="32">
        <f>F93/'summary | O-IRP (high cost inst'!G92</f>
        <v>1.372927146</v>
      </c>
      <c r="L93" s="21">
        <v>25163.3339953982</v>
      </c>
      <c r="M93" s="21">
        <v>24763.372952037</v>
      </c>
      <c r="N93" s="21">
        <v>1.52244655299733</v>
      </c>
      <c r="O93" s="21">
        <v>4290.77503499985</v>
      </c>
      <c r="P93" s="32">
        <f>L93/'summary | O-IRP (high cost inst'!$G92</f>
        <v>1.286700968</v>
      </c>
      <c r="R93" s="27">
        <v>24797.64</v>
      </c>
      <c r="S93" s="27">
        <v>22943.66712652748</v>
      </c>
      <c r="T93" s="27">
        <v>7.28109797529279</v>
      </c>
      <c r="U93" s="27">
        <v>7200.905515670776</v>
      </c>
      <c r="V93" s="32">
        <f>R93/'summary | O-IRP (high cost inst'!$G92</f>
        <v>1.268001585</v>
      </c>
      <c r="X93" s="27">
        <v>23906.681999999997</v>
      </c>
      <c r="Y93" s="27">
        <v>20762.1450890636</v>
      </c>
      <c r="Z93" s="27">
        <v>13.042994517285662</v>
      </c>
      <c r="AA93" s="27">
        <v>7201.8981697559375</v>
      </c>
      <c r="AB93" s="32">
        <f>X93/'summary | O-IRP (high cost inst'!$G92</f>
        <v>1.222443372</v>
      </c>
      <c r="AD93" s="27">
        <v>24357.75396397014</v>
      </c>
      <c r="AE93" s="27">
        <v>19462.41476295874</v>
      </c>
      <c r="AF93" s="27">
        <v>20.1233921975498</v>
      </c>
      <c r="AG93" s="27">
        <v>7201.224706983567</v>
      </c>
      <c r="AH93" s="32">
        <f>AD93/'summary | O-IRP (high cost inst'!$G92</f>
        <v>1.245508469</v>
      </c>
      <c r="AJ93" s="21">
        <f>INDIRECT("'all | ALG^({\gamma}) (high cost instances)'!AE"&amp;ROW('all | ALG^({gamma}) (high cost '!$AE$19)+(ROW()-14) * 6)</f>
        <v>24957.254</v>
      </c>
      <c r="AK93" s="21">
        <f>INDIRECT("'all | ALG^({\gamma}) (high cost instances)'!AF"&amp;ROW('all | ALG^({gamma}) (high cost '!$AF$19)+(ROW()-14) * 6)</f>
        <v>24957.254</v>
      </c>
      <c r="AL93" s="21">
        <f>INDIRECT("'all | ALG^({\gamma}) (high cost instances)'!AG"&amp;ROW('all | ALG^({gamma}) (high cost '!$AG$19)+(ROW()-14) * 6)</f>
        <v>0</v>
      </c>
      <c r="AM93" s="21">
        <f>INDIRECT("'all | ALG^({\gamma}) (high cost instances)'!AH"&amp;ROW('all | ALG^({gamma}) (high cost '!$AH$19)+(ROW()-14) * 6)</f>
        <v>6373.03329</v>
      </c>
      <c r="AN93" s="32">
        <f>AJ93/'summary | O-IRP (high cost inst'!$G92</f>
        <v>1.276163281</v>
      </c>
      <c r="AP93" s="21">
        <v>23770.87</v>
      </c>
      <c r="AQ93" s="21">
        <v>23770.87</v>
      </c>
      <c r="AR93" s="21">
        <v>0.0</v>
      </c>
      <c r="AS93" s="21">
        <v>7171.72899520397</v>
      </c>
      <c r="AT93" s="32">
        <f>AP93/'summary | O-IRP (high cost inst'!$G92</f>
        <v>1.215498766</v>
      </c>
      <c r="AV93" s="21">
        <v>26932.828</v>
      </c>
      <c r="AW93" s="21">
        <v>26908.228</v>
      </c>
      <c r="AX93" s="21">
        <v>0.09690132412114</v>
      </c>
      <c r="AY93" s="21">
        <v>2097.66225180626</v>
      </c>
      <c r="AZ93" s="32">
        <f>AV93/'summary | O-IRP (high cost inst'!$G92</f>
        <v>1.377182207</v>
      </c>
      <c r="BB93" s="32"/>
      <c r="BC93" s="32"/>
      <c r="BD93" s="21">
        <v>0.002219863474676</v>
      </c>
      <c r="BE93" s="21">
        <v>0.015224465529973</v>
      </c>
      <c r="BF93" s="21">
        <v>0.072810979752928</v>
      </c>
      <c r="BG93" s="21">
        <v>0.130429945172856</v>
      </c>
      <c r="BH93" s="21">
        <v>0.201233921975498</v>
      </c>
      <c r="BI93" s="21">
        <v>0.0</v>
      </c>
      <c r="BJ93" s="21">
        <v>0.0</v>
      </c>
      <c r="BK93" s="21">
        <v>9.69013241211E-4</v>
      </c>
    </row>
    <row r="94">
      <c r="D94" s="25" t="s">
        <v>21</v>
      </c>
      <c r="F94" s="26">
        <f t="shared" ref="F94:G94" si="86">AVERAGE(F88:F93)</f>
        <v>20029.116</v>
      </c>
      <c r="G94" s="26">
        <f t="shared" si="86"/>
        <v>19994.78326</v>
      </c>
      <c r="H94" s="26">
        <f>100*BD94</f>
        <v>0.1346436641</v>
      </c>
      <c r="I94" s="26">
        <f t="shared" ref="I94:J94" si="87">AVERAGE(I88:I93)</f>
        <v>898.6969632</v>
      </c>
      <c r="J94" s="26">
        <f t="shared" si="87"/>
        <v>1.342606164</v>
      </c>
      <c r="L94" s="26">
        <f t="shared" ref="L94:M94" si="88">AVERAGE(L88:L93)</f>
        <v>18171.15033</v>
      </c>
      <c r="M94" s="26">
        <f t="shared" si="88"/>
        <v>17996.06966</v>
      </c>
      <c r="N94" s="26">
        <f>100*BE94</f>
        <v>0.7237737054</v>
      </c>
      <c r="O94" s="26">
        <f t="shared" ref="O94:P94" si="89">AVERAGE(O88:O93)</f>
        <v>2146.879819</v>
      </c>
      <c r="P94" s="26">
        <f t="shared" si="89"/>
        <v>1.209009093</v>
      </c>
      <c r="R94" s="26">
        <f t="shared" ref="R94:S94" si="90">AVERAGE(R88:R93)</f>
        <v>17498.666</v>
      </c>
      <c r="S94" s="26">
        <f t="shared" si="90"/>
        <v>16843.47672</v>
      </c>
      <c r="T94" s="26">
        <f>100*BF94</f>
        <v>2.75339253</v>
      </c>
      <c r="U94" s="26">
        <f t="shared" ref="U94:V94" si="91">AVERAGE(U88:U93)</f>
        <v>3113.37216</v>
      </c>
      <c r="V94" s="26">
        <f t="shared" si="91"/>
        <v>1.164910044</v>
      </c>
      <c r="X94" s="26">
        <f t="shared" ref="X94:Y94" si="92">AVERAGE(X88:X93)</f>
        <v>17015.82442</v>
      </c>
      <c r="Y94" s="26">
        <f t="shared" si="92"/>
        <v>15735.01961</v>
      </c>
      <c r="Z94" s="26">
        <f>100*BG94</f>
        <v>5.711716623</v>
      </c>
      <c r="AA94" s="26">
        <f t="shared" ref="AA94:AB94" si="93">AVERAGE(AA88:AA93)</f>
        <v>4728.934807</v>
      </c>
      <c r="AB94" s="26">
        <f t="shared" si="93"/>
        <v>1.130970208</v>
      </c>
      <c r="AD94" s="26">
        <f t="shared" ref="AD94:AE94" si="94">AVERAGE(AD88:AD93)</f>
        <v>16944.64847</v>
      </c>
      <c r="AE94" s="26">
        <f t="shared" si="94"/>
        <v>14929.10171</v>
      </c>
      <c r="AF94" s="26">
        <f>100*BH94</f>
        <v>9.444101964</v>
      </c>
      <c r="AG94" s="26">
        <f t="shared" ref="AG94:AH94" si="95">AVERAGE(AG88:AG93)</f>
        <v>5675.826532</v>
      </c>
      <c r="AH94" s="26">
        <f t="shared" si="95"/>
        <v>1.12417184</v>
      </c>
      <c r="AJ94" s="26">
        <f t="shared" ref="AJ94:AK94" si="96">AVERAGE(AJ88:AJ93)</f>
        <v>17491.03167</v>
      </c>
      <c r="AK94" s="26">
        <f t="shared" si="96"/>
        <v>17491.03167</v>
      </c>
      <c r="AL94" s="26">
        <f>100*BI94</f>
        <v>0</v>
      </c>
      <c r="AM94" s="26">
        <f t="shared" ref="AM94:AN94" si="97">AVERAGE(AM88:AM93)</f>
        <v>2595.249677</v>
      </c>
      <c r="AN94" s="26">
        <f t="shared" si="97"/>
        <v>1.162201203</v>
      </c>
      <c r="AP94" s="26">
        <f t="shared" ref="AP94:AQ94" si="98">AVERAGE(AP88:AP93)</f>
        <v>17351.837</v>
      </c>
      <c r="AQ94" s="26">
        <f t="shared" si="98"/>
        <v>17351.837</v>
      </c>
      <c r="AR94" s="26">
        <f t="shared" ref="AR94:AR95" si="110">100*BJ94</f>
        <v>0</v>
      </c>
      <c r="AS94" s="26">
        <f t="shared" ref="AS94:AT94" si="99">AVERAGE(AS88:AS93)</f>
        <v>2978.309363</v>
      </c>
      <c r="AT94" s="26">
        <f t="shared" si="99"/>
        <v>1.156121487</v>
      </c>
      <c r="AV94" s="26">
        <f t="shared" ref="AV94:AW94" si="100">AVERAGE(AV88:AV93)</f>
        <v>20045.107</v>
      </c>
      <c r="AW94" s="26">
        <f t="shared" si="100"/>
        <v>20014.67367</v>
      </c>
      <c r="AX94" s="26">
        <f>100*BK94</f>
        <v>0.1159680723</v>
      </c>
      <c r="AY94" s="26">
        <f t="shared" ref="AY94:AZ94" si="101">AVERAGE(AY88:AY93)</f>
        <v>977.3997162</v>
      </c>
      <c r="AZ94" s="26">
        <f t="shared" si="101"/>
        <v>1.343443427</v>
      </c>
      <c r="BB94" s="27"/>
      <c r="BC94" s="27"/>
      <c r="BD94" s="26">
        <f t="shared" ref="BD94:BK94" si="102">AVERAGE(BD88:BD93)</f>
        <v>0.001346436641</v>
      </c>
      <c r="BE94" s="26">
        <f t="shared" si="102"/>
        <v>0.007237737054</v>
      </c>
      <c r="BF94" s="26">
        <f t="shared" si="102"/>
        <v>0.0275339253</v>
      </c>
      <c r="BG94" s="26">
        <f t="shared" si="102"/>
        <v>0.05711716623</v>
      </c>
      <c r="BH94" s="26">
        <f t="shared" si="102"/>
        <v>0.09444101964</v>
      </c>
      <c r="BI94" s="26">
        <f t="shared" si="102"/>
        <v>0</v>
      </c>
      <c r="BJ94" s="26">
        <f t="shared" si="102"/>
        <v>0</v>
      </c>
      <c r="BK94" s="26">
        <f t="shared" si="102"/>
        <v>0.001159680723</v>
      </c>
    </row>
    <row r="95">
      <c r="D95" s="25" t="s">
        <v>29</v>
      </c>
      <c r="F95" s="32">
        <f t="shared" ref="F95:J95" si="103">AVERAGE(F60:F65,F67:F72,F74:F79,F81:F86,F88:F93)</f>
        <v>17509.01707</v>
      </c>
      <c r="G95" s="32">
        <f t="shared" si="103"/>
        <v>17501.05052</v>
      </c>
      <c r="H95" s="32">
        <f t="shared" si="103"/>
        <v>0.03164753556</v>
      </c>
      <c r="I95" s="32">
        <f t="shared" si="103"/>
        <v>328.6758015</v>
      </c>
      <c r="J95" s="32">
        <f t="shared" si="103"/>
        <v>1.315493812</v>
      </c>
      <c r="L95" s="32">
        <f t="shared" ref="L95:P95" si="104">AVERAGE(L60:L65,L67:L72,L74:L79,L81:L86,L88:L93)</f>
        <v>15822.78146</v>
      </c>
      <c r="M95" s="32">
        <f t="shared" si="104"/>
        <v>15772.88872</v>
      </c>
      <c r="N95" s="32">
        <f t="shared" si="104"/>
        <v>0.2063885742</v>
      </c>
      <c r="O95" s="32">
        <f t="shared" si="104"/>
        <v>870.37284</v>
      </c>
      <c r="P95" s="32">
        <f t="shared" si="104"/>
        <v>1.184587462</v>
      </c>
      <c r="R95" s="32">
        <f t="shared" ref="R95:V95" si="105">AVERAGE(R60:R65,R67:R72,R74:R79,R81:R86,R88:R93)</f>
        <v>14856.83719</v>
      </c>
      <c r="S95" s="32">
        <f t="shared" si="105"/>
        <v>14643.81512</v>
      </c>
      <c r="T95" s="32">
        <f t="shared" si="105"/>
        <v>0.9322564431</v>
      </c>
      <c r="U95" s="32">
        <f t="shared" si="105"/>
        <v>1624.64014</v>
      </c>
      <c r="V95" s="32">
        <f t="shared" si="105"/>
        <v>1.107176174</v>
      </c>
      <c r="X95" s="32">
        <f t="shared" ref="X95:AB95" si="106">AVERAGE(X60:X65,X67:X72,X74:X79,X81:X86,X88:X93)</f>
        <v>14247.83387</v>
      </c>
      <c r="Y95" s="32">
        <f t="shared" si="106"/>
        <v>13783.24055</v>
      </c>
      <c r="Z95" s="32">
        <f t="shared" si="106"/>
        <v>2.160013889</v>
      </c>
      <c r="AA95" s="32">
        <f t="shared" si="106"/>
        <v>2295.613283</v>
      </c>
      <c r="AB95" s="32">
        <f t="shared" si="106"/>
        <v>1.058319184</v>
      </c>
      <c r="AD95" s="32">
        <f t="shared" ref="AD95:AH95" si="107">AVERAGE(AD60:AD65,AD67:AD72,AD74:AD79,AD81:AD86,AD88:AD93)</f>
        <v>14179.69102</v>
      </c>
      <c r="AE95" s="32">
        <f t="shared" si="107"/>
        <v>13343.17903</v>
      </c>
      <c r="AF95" s="32">
        <f t="shared" si="107"/>
        <v>4.09962494</v>
      </c>
      <c r="AG95" s="32">
        <f t="shared" si="107"/>
        <v>3198.482066</v>
      </c>
      <c r="AH95" s="32">
        <f t="shared" si="107"/>
        <v>1.051978597</v>
      </c>
      <c r="AJ95" s="32">
        <f t="shared" ref="AJ95:AN95" si="108">AVERAGE(AJ60:AJ65,AJ67:AJ72,AJ74:AJ79,AJ81:AJ86,AJ88:AJ93)</f>
        <v>14770.7666</v>
      </c>
      <c r="AK95" s="32">
        <f t="shared" si="108"/>
        <v>14770.7466</v>
      </c>
      <c r="AL95" s="32">
        <f t="shared" si="108"/>
        <v>0.0001052368423</v>
      </c>
      <c r="AM95" s="32">
        <f t="shared" si="108"/>
        <v>1467.138148</v>
      </c>
      <c r="AN95" s="32">
        <f t="shared" si="108"/>
        <v>1.096978731</v>
      </c>
      <c r="AP95" s="32">
        <f t="shared" ref="AP95:AQ95" si="109">AVERAGE(AP66,AP73,AP80,AP87,AP94)</f>
        <v>14742.98244</v>
      </c>
      <c r="AQ95" s="32">
        <f t="shared" si="109"/>
        <v>14742.98077</v>
      </c>
      <c r="AR95" s="32">
        <f t="shared" si="110"/>
        <v>0.00001445107171</v>
      </c>
      <c r="AS95" s="32">
        <f t="shared" ref="AS95:AT95" si="111">AVERAGE(AS66,AS73,AS80,AS87,AS94)</f>
        <v>1497.546127</v>
      </c>
      <c r="AT95" s="32">
        <f t="shared" si="111"/>
        <v>1.096174613</v>
      </c>
      <c r="AV95" s="32">
        <f t="shared" ref="AV95:AZ95" si="112">AVERAGE(AV60:AV65,AV67:AV72,AV74:AV79,AV81:AV86,AV88:AV93)</f>
        <v>17469.79727</v>
      </c>
      <c r="AW95" s="32">
        <f t="shared" si="112"/>
        <v>17462.21727</v>
      </c>
      <c r="AX95" s="32">
        <f t="shared" si="112"/>
        <v>0.02834389026</v>
      </c>
      <c r="AY95" s="32">
        <f t="shared" si="112"/>
        <v>398.8832015</v>
      </c>
      <c r="AZ95" s="32">
        <f t="shared" si="112"/>
        <v>1.31085553</v>
      </c>
      <c r="BD95" s="32">
        <f t="shared" ref="BD95:BK95" si="113">AVERAGE(BD66,BD73,BD80,BD87,BD94)</f>
        <v>0.0003164753556</v>
      </c>
      <c r="BE95" s="32">
        <f t="shared" si="113"/>
        <v>0.002103441563</v>
      </c>
      <c r="BF95" s="32">
        <f t="shared" si="113"/>
        <v>0.009322564431</v>
      </c>
      <c r="BG95" s="32">
        <f t="shared" si="113"/>
        <v>0.02160013889</v>
      </c>
      <c r="BH95" s="32">
        <f t="shared" si="113"/>
        <v>0.04053278481</v>
      </c>
      <c r="BI95" s="32">
        <f t="shared" si="113"/>
        <v>0.000000699296369</v>
      </c>
      <c r="BJ95" s="32">
        <f t="shared" si="113"/>
        <v>0.0000001445107171</v>
      </c>
      <c r="BK95" s="32">
        <f t="shared" si="113"/>
        <v>0.0002834389026</v>
      </c>
    </row>
    <row r="96">
      <c r="D96" s="25"/>
      <c r="H96" s="32"/>
      <c r="N96" s="32"/>
      <c r="T96" s="32"/>
      <c r="Z96" s="32"/>
      <c r="AF96" s="32"/>
      <c r="AL96" s="32"/>
      <c r="AR96" s="32"/>
      <c r="AX96" s="32"/>
    </row>
    <row r="97">
      <c r="J97" s="32"/>
    </row>
    <row r="98">
      <c r="J98" s="41" t="str">
        <f>IF(COUNTIF(J4:J96, "&lt;1")&gt;0, "Yes", "No")</f>
        <v>No</v>
      </c>
      <c r="P98" s="41" t="str">
        <f>IF(COUNTIF(P4:P96, "&lt;1")&gt;0, "Yes", "No")</f>
        <v>No</v>
      </c>
      <c r="V98" s="41" t="str">
        <f>IF(COUNTIF(V4:V96, "&lt;1")&gt;0, "Yes", "No")</f>
        <v>No</v>
      </c>
      <c r="AB98" s="41" t="str">
        <f>IF(COUNTIF(AB4:AB96, "&lt;1")&gt;0, "Yes", "No")</f>
        <v>No</v>
      </c>
      <c r="AH98" s="41" t="str">
        <f>IF(COUNTIF(AH4:AH96, "&lt;1")&gt;0, "Yes", "No")</f>
        <v>No</v>
      </c>
      <c r="AN98" s="41" t="str">
        <f>IF(COUNTIF(AN4:AN96, "&lt;1")&gt;0, "Yes", "No")</f>
        <v>No</v>
      </c>
      <c r="AT98" s="41" t="str">
        <f>IF(COUNTIF(AT4:AT96, "&lt;1")&gt;0, "Yes", "No")</f>
        <v>No</v>
      </c>
      <c r="AZ98" s="41" t="str">
        <f>IF(COUNTIF(AZ4:AZ96, "&lt;1")&gt;0, "Yes", "No")</f>
        <v>No</v>
      </c>
    </row>
    <row r="99">
      <c r="F99" s="29"/>
      <c r="G99" s="29"/>
      <c r="H99" s="29"/>
      <c r="I99" s="29"/>
      <c r="J99" s="32"/>
      <c r="L99" s="29"/>
      <c r="M99" s="29"/>
      <c r="N99" s="29"/>
      <c r="O99" s="29"/>
      <c r="R99" s="29"/>
      <c r="S99" s="29"/>
      <c r="T99" s="29"/>
      <c r="U99" s="29"/>
      <c r="X99" s="29"/>
      <c r="Y99" s="29"/>
      <c r="Z99" s="29"/>
      <c r="AA99" s="29"/>
      <c r="AD99" s="29"/>
      <c r="AE99" s="29"/>
      <c r="AF99" s="29"/>
      <c r="AG99" s="29"/>
      <c r="AJ99" s="29"/>
      <c r="AK99" s="29"/>
      <c r="AL99" s="29"/>
      <c r="AM99" s="29"/>
      <c r="AP99" s="29"/>
      <c r="AQ99" s="29"/>
      <c r="AR99" s="29"/>
      <c r="AS99" s="29"/>
      <c r="AV99" s="29"/>
      <c r="AW99" s="29"/>
      <c r="AX99" s="29"/>
      <c r="AY99" s="29"/>
    </row>
    <row r="100">
      <c r="F100" s="29"/>
      <c r="G100" s="29"/>
      <c r="H100" s="29"/>
      <c r="I100" s="29"/>
      <c r="J100" s="32"/>
      <c r="L100" s="29"/>
      <c r="M100" s="29"/>
      <c r="N100" s="29"/>
      <c r="O100" s="29"/>
      <c r="R100" s="29"/>
      <c r="S100" s="29"/>
      <c r="T100" s="29"/>
      <c r="U100" s="29"/>
      <c r="X100" s="29"/>
      <c r="Y100" s="29"/>
      <c r="Z100" s="29"/>
      <c r="AA100" s="29"/>
      <c r="AD100" s="29"/>
      <c r="AE100" s="29"/>
      <c r="AF100" s="29"/>
      <c r="AG100" s="29"/>
      <c r="AJ100" s="29"/>
      <c r="AK100" s="29"/>
      <c r="AL100" s="29"/>
      <c r="AM100" s="29"/>
      <c r="AP100" s="29"/>
      <c r="AQ100" s="29"/>
      <c r="AR100" s="29"/>
      <c r="AS100" s="29"/>
      <c r="AV100" s="29"/>
      <c r="AW100" s="29"/>
      <c r="AX100" s="29"/>
      <c r="AY100" s="29"/>
    </row>
    <row r="101">
      <c r="F101" s="29"/>
      <c r="G101" s="29"/>
      <c r="H101" s="29"/>
      <c r="I101" s="29"/>
      <c r="J101" s="32"/>
      <c r="L101" s="29"/>
      <c r="M101" s="29"/>
      <c r="N101" s="29"/>
      <c r="O101" s="29"/>
      <c r="R101" s="29"/>
      <c r="S101" s="29"/>
      <c r="T101" s="29"/>
      <c r="U101" s="29"/>
      <c r="X101" s="29"/>
      <c r="Y101" s="29"/>
      <c r="Z101" s="29"/>
      <c r="AA101" s="29"/>
      <c r="AD101" s="29"/>
      <c r="AE101" s="29"/>
      <c r="AF101" s="29"/>
      <c r="AG101" s="29"/>
      <c r="AJ101" s="29"/>
      <c r="AK101" s="29"/>
      <c r="AL101" s="29"/>
      <c r="AM101" s="29"/>
      <c r="AP101" s="29"/>
      <c r="AQ101" s="29"/>
      <c r="AR101" s="29"/>
      <c r="AS101" s="29"/>
      <c r="AV101" s="29"/>
      <c r="AW101" s="29"/>
      <c r="AX101" s="29"/>
      <c r="AY101" s="29"/>
    </row>
    <row r="102">
      <c r="F102" s="29"/>
      <c r="G102" s="29"/>
      <c r="H102" s="29"/>
      <c r="I102" s="29"/>
      <c r="J102" s="32"/>
      <c r="L102" s="29"/>
      <c r="M102" s="29"/>
      <c r="N102" s="29"/>
      <c r="O102" s="29"/>
      <c r="R102" s="29"/>
      <c r="S102" s="29"/>
      <c r="T102" s="29"/>
      <c r="U102" s="29"/>
      <c r="X102" s="29"/>
      <c r="Y102" s="29"/>
      <c r="Z102" s="29"/>
      <c r="AA102" s="29"/>
      <c r="AD102" s="29"/>
      <c r="AE102" s="29"/>
      <c r="AF102" s="29"/>
      <c r="AG102" s="29"/>
      <c r="AJ102" s="29"/>
      <c r="AK102" s="29"/>
      <c r="AL102" s="29"/>
      <c r="AM102" s="29"/>
      <c r="AP102" s="29"/>
      <c r="AQ102" s="29"/>
      <c r="AR102" s="29"/>
      <c r="AS102" s="29"/>
      <c r="AV102" s="29"/>
      <c r="AW102" s="29"/>
      <c r="AX102" s="29"/>
      <c r="AY102" s="29"/>
    </row>
    <row r="103">
      <c r="F103" s="29"/>
      <c r="G103" s="29"/>
      <c r="H103" s="29"/>
      <c r="I103" s="29"/>
      <c r="J103" s="32"/>
      <c r="L103" s="29"/>
      <c r="M103" s="29"/>
      <c r="N103" s="29"/>
      <c r="O103" s="29"/>
      <c r="R103" s="29"/>
      <c r="S103" s="29"/>
      <c r="T103" s="29"/>
      <c r="U103" s="29"/>
      <c r="X103" s="29"/>
      <c r="Y103" s="29"/>
      <c r="Z103" s="29"/>
      <c r="AA103" s="29"/>
      <c r="AD103" s="29"/>
      <c r="AE103" s="29"/>
      <c r="AF103" s="29"/>
      <c r="AG103" s="29"/>
      <c r="AJ103" s="29"/>
      <c r="AK103" s="29"/>
      <c r="AL103" s="29"/>
      <c r="AM103" s="29"/>
      <c r="AP103" s="29"/>
      <c r="AQ103" s="29"/>
      <c r="AR103" s="29"/>
      <c r="AS103" s="29"/>
      <c r="AV103" s="29"/>
      <c r="AW103" s="29"/>
      <c r="AX103" s="29"/>
      <c r="AY103" s="29"/>
    </row>
    <row r="104">
      <c r="F104" s="29"/>
      <c r="G104" s="29"/>
      <c r="H104" s="29"/>
      <c r="I104" s="29"/>
      <c r="J104" s="32"/>
      <c r="L104" s="29"/>
      <c r="M104" s="29"/>
      <c r="N104" s="29"/>
      <c r="O104" s="29"/>
      <c r="R104" s="29"/>
      <c r="S104" s="29"/>
      <c r="T104" s="29"/>
      <c r="U104" s="29"/>
      <c r="X104" s="29"/>
      <c r="Y104" s="29"/>
      <c r="Z104" s="29"/>
      <c r="AA104" s="29"/>
      <c r="AD104" s="29"/>
      <c r="AE104" s="29"/>
      <c r="AF104" s="29"/>
      <c r="AG104" s="29"/>
      <c r="AJ104" s="29"/>
      <c r="AK104" s="29"/>
      <c r="AL104" s="29"/>
      <c r="AM104" s="29"/>
      <c r="AP104" s="29"/>
      <c r="AQ104" s="29"/>
      <c r="AR104" s="29"/>
      <c r="AS104" s="29"/>
      <c r="AV104" s="29"/>
      <c r="AW104" s="29"/>
      <c r="AX104" s="29"/>
      <c r="AY104" s="29"/>
    </row>
    <row r="105">
      <c r="F105" s="44"/>
      <c r="G105" s="44"/>
      <c r="H105" s="44"/>
      <c r="I105" s="44"/>
      <c r="J105" s="32"/>
      <c r="L105" s="44"/>
      <c r="M105" s="44"/>
      <c r="N105" s="44"/>
      <c r="O105" s="44"/>
      <c r="R105" s="30"/>
      <c r="S105" s="30"/>
      <c r="T105" s="30"/>
      <c r="U105" s="30"/>
      <c r="X105" s="30"/>
      <c r="Y105" s="30"/>
      <c r="Z105" s="30"/>
      <c r="AA105" s="30"/>
      <c r="AD105" s="30"/>
      <c r="AE105" s="30"/>
      <c r="AF105" s="30"/>
      <c r="AG105" s="30"/>
      <c r="AJ105" s="29"/>
      <c r="AK105" s="29"/>
      <c r="AL105" s="29"/>
      <c r="AM105" s="29"/>
      <c r="AP105" s="29"/>
      <c r="AQ105" s="29"/>
      <c r="AR105" s="29"/>
      <c r="AS105" s="29"/>
      <c r="AV105" s="44"/>
      <c r="AW105" s="44"/>
      <c r="AX105" s="44"/>
      <c r="AY105" s="44"/>
    </row>
    <row r="106">
      <c r="F106" s="29"/>
      <c r="G106" s="29"/>
      <c r="H106" s="29"/>
      <c r="I106" s="29"/>
      <c r="J106" s="32"/>
      <c r="L106" s="29"/>
      <c r="M106" s="29"/>
      <c r="N106" s="29"/>
      <c r="O106" s="29"/>
      <c r="R106" s="29"/>
      <c r="S106" s="29"/>
      <c r="T106" s="29"/>
      <c r="U106" s="29"/>
      <c r="X106" s="29"/>
      <c r="Y106" s="29"/>
      <c r="Z106" s="29"/>
      <c r="AA106" s="29"/>
      <c r="AD106" s="29"/>
      <c r="AE106" s="29"/>
      <c r="AF106" s="29"/>
      <c r="AG106" s="29"/>
      <c r="AJ106" s="44"/>
      <c r="AK106" s="44"/>
      <c r="AL106" s="44"/>
      <c r="AM106" s="44"/>
      <c r="AP106" s="44"/>
      <c r="AQ106" s="44"/>
      <c r="AR106" s="44"/>
      <c r="AS106" s="44"/>
      <c r="AV106" s="29"/>
      <c r="AW106" s="29"/>
      <c r="AX106" s="29"/>
      <c r="AY106" s="29"/>
    </row>
    <row r="107">
      <c r="F107" s="29"/>
      <c r="G107" s="29"/>
      <c r="H107" s="29"/>
      <c r="I107" s="29"/>
      <c r="J107" s="32"/>
      <c r="L107" s="29"/>
      <c r="M107" s="29"/>
      <c r="N107" s="29"/>
      <c r="O107" s="29"/>
      <c r="R107" s="29"/>
      <c r="S107" s="29"/>
      <c r="T107" s="29"/>
      <c r="U107" s="29"/>
      <c r="X107" s="29"/>
      <c r="Y107" s="29"/>
      <c r="Z107" s="29"/>
      <c r="AA107" s="29"/>
      <c r="AD107" s="29"/>
      <c r="AE107" s="29"/>
      <c r="AF107" s="29"/>
      <c r="AG107" s="29"/>
      <c r="AJ107" s="29"/>
      <c r="AK107" s="29"/>
      <c r="AL107" s="29"/>
      <c r="AM107" s="29"/>
      <c r="AP107" s="29"/>
      <c r="AQ107" s="29"/>
      <c r="AR107" s="29"/>
      <c r="AS107" s="29"/>
      <c r="AV107" s="29"/>
      <c r="AW107" s="29"/>
      <c r="AX107" s="29"/>
      <c r="AY107" s="29"/>
    </row>
    <row r="108">
      <c r="F108" s="29"/>
      <c r="G108" s="29"/>
      <c r="H108" s="29"/>
      <c r="I108" s="29"/>
      <c r="J108" s="32"/>
      <c r="L108" s="29"/>
      <c r="M108" s="29"/>
      <c r="N108" s="29"/>
      <c r="O108" s="29"/>
      <c r="R108" s="29"/>
      <c r="S108" s="29"/>
      <c r="T108" s="29"/>
      <c r="U108" s="29"/>
      <c r="X108" s="29"/>
      <c r="Y108" s="29"/>
      <c r="Z108" s="29"/>
      <c r="AA108" s="29"/>
      <c r="AD108" s="29"/>
      <c r="AE108" s="29"/>
      <c r="AF108" s="29"/>
      <c r="AG108" s="29"/>
      <c r="AJ108" s="29"/>
      <c r="AK108" s="29"/>
      <c r="AL108" s="29"/>
      <c r="AM108" s="29"/>
      <c r="AP108" s="29"/>
      <c r="AQ108" s="29"/>
      <c r="AR108" s="29"/>
      <c r="AS108" s="29"/>
      <c r="AV108" s="29"/>
      <c r="AW108" s="29"/>
      <c r="AX108" s="29"/>
      <c r="AY108" s="29"/>
    </row>
    <row r="109">
      <c r="F109" s="29"/>
      <c r="G109" s="29"/>
      <c r="H109" s="29"/>
      <c r="I109" s="29"/>
      <c r="J109" s="32"/>
      <c r="L109" s="29"/>
      <c r="M109" s="29"/>
      <c r="N109" s="29"/>
      <c r="O109" s="29"/>
      <c r="R109" s="29"/>
      <c r="S109" s="29"/>
      <c r="T109" s="29"/>
      <c r="U109" s="29"/>
      <c r="X109" s="29"/>
      <c r="Y109" s="29"/>
      <c r="Z109" s="29"/>
      <c r="AA109" s="29"/>
      <c r="AD109" s="29"/>
      <c r="AE109" s="29"/>
      <c r="AF109" s="29"/>
      <c r="AG109" s="29"/>
      <c r="AJ109" s="29"/>
      <c r="AK109" s="29"/>
      <c r="AL109" s="29"/>
      <c r="AM109" s="29"/>
      <c r="AP109" s="29"/>
      <c r="AQ109" s="29"/>
      <c r="AR109" s="29"/>
      <c r="AS109" s="29"/>
      <c r="AV109" s="29"/>
      <c r="AW109" s="29"/>
      <c r="AX109" s="29"/>
      <c r="AY109" s="29"/>
    </row>
    <row r="110">
      <c r="F110" s="29"/>
      <c r="G110" s="29"/>
      <c r="H110" s="29"/>
      <c r="I110" s="29"/>
      <c r="J110" s="32"/>
      <c r="L110" s="29"/>
      <c r="M110" s="29"/>
      <c r="N110" s="29"/>
      <c r="O110" s="29"/>
      <c r="R110" s="29"/>
      <c r="S110" s="29"/>
      <c r="T110" s="29"/>
      <c r="U110" s="29"/>
      <c r="X110" s="29"/>
      <c r="Y110" s="29"/>
      <c r="Z110" s="29"/>
      <c r="AA110" s="29"/>
      <c r="AD110" s="29"/>
      <c r="AE110" s="29"/>
      <c r="AF110" s="29"/>
      <c r="AG110" s="29"/>
      <c r="AJ110" s="29"/>
      <c r="AK110" s="29"/>
      <c r="AL110" s="29"/>
      <c r="AM110" s="29"/>
      <c r="AP110" s="29"/>
      <c r="AQ110" s="29"/>
      <c r="AR110" s="29"/>
      <c r="AS110" s="29"/>
      <c r="AV110" s="29"/>
      <c r="AW110" s="29"/>
      <c r="AX110" s="29"/>
      <c r="AY110" s="29"/>
    </row>
    <row r="111">
      <c r="F111" s="29"/>
      <c r="G111" s="29"/>
      <c r="H111" s="29"/>
      <c r="I111" s="29"/>
      <c r="J111" s="32"/>
      <c r="L111" s="29"/>
      <c r="M111" s="29"/>
      <c r="N111" s="29"/>
      <c r="O111" s="29"/>
      <c r="R111" s="29"/>
      <c r="S111" s="29"/>
      <c r="T111" s="29"/>
      <c r="U111" s="29"/>
      <c r="X111" s="29"/>
      <c r="Y111" s="29"/>
      <c r="Z111" s="29"/>
      <c r="AA111" s="29"/>
      <c r="AD111" s="29"/>
      <c r="AE111" s="29"/>
      <c r="AF111" s="29"/>
      <c r="AG111" s="29"/>
      <c r="AJ111" s="29"/>
      <c r="AK111" s="29"/>
      <c r="AL111" s="29"/>
      <c r="AM111" s="29"/>
      <c r="AP111" s="29"/>
      <c r="AQ111" s="29"/>
      <c r="AR111" s="29"/>
      <c r="AS111" s="29"/>
      <c r="AV111" s="29"/>
      <c r="AW111" s="29"/>
      <c r="AX111" s="29"/>
      <c r="AY111" s="29"/>
    </row>
    <row r="112">
      <c r="F112" s="44"/>
      <c r="G112" s="44"/>
      <c r="H112" s="44"/>
      <c r="I112" s="44"/>
      <c r="J112" s="32"/>
      <c r="L112" s="44"/>
      <c r="M112" s="44"/>
      <c r="N112" s="44"/>
      <c r="O112" s="44"/>
      <c r="R112" s="30"/>
      <c r="S112" s="30"/>
      <c r="T112" s="30"/>
      <c r="U112" s="30"/>
      <c r="X112" s="30"/>
      <c r="Y112" s="30"/>
      <c r="Z112" s="30"/>
      <c r="AA112" s="30"/>
      <c r="AD112" s="30"/>
      <c r="AE112" s="30"/>
      <c r="AF112" s="30"/>
      <c r="AG112" s="30"/>
      <c r="AJ112" s="29"/>
      <c r="AK112" s="29"/>
      <c r="AL112" s="29"/>
      <c r="AM112" s="29"/>
      <c r="AP112" s="29"/>
      <c r="AQ112" s="29"/>
      <c r="AR112" s="29"/>
      <c r="AS112" s="29"/>
      <c r="AV112" s="44"/>
      <c r="AW112" s="44"/>
      <c r="AX112" s="44"/>
      <c r="AY112" s="44"/>
    </row>
    <row r="113">
      <c r="F113" s="29"/>
      <c r="G113" s="29"/>
      <c r="H113" s="29"/>
      <c r="I113" s="29"/>
      <c r="J113" s="32"/>
      <c r="L113" s="29"/>
      <c r="M113" s="29"/>
      <c r="N113" s="29"/>
      <c r="O113" s="29"/>
      <c r="R113" s="29"/>
      <c r="S113" s="29"/>
      <c r="T113" s="29"/>
      <c r="U113" s="29"/>
      <c r="X113" s="29"/>
      <c r="Y113" s="29"/>
      <c r="Z113" s="29"/>
      <c r="AA113" s="29"/>
      <c r="AD113" s="29"/>
      <c r="AE113" s="29"/>
      <c r="AF113" s="29"/>
      <c r="AG113" s="29"/>
      <c r="AJ113" s="44"/>
      <c r="AK113" s="44"/>
      <c r="AL113" s="44"/>
      <c r="AM113" s="44"/>
      <c r="AP113" s="44"/>
      <c r="AQ113" s="44"/>
      <c r="AR113" s="44"/>
      <c r="AS113" s="44"/>
      <c r="AV113" s="29"/>
      <c r="AW113" s="29"/>
      <c r="AX113" s="29"/>
      <c r="AY113" s="29"/>
    </row>
    <row r="114">
      <c r="F114" s="29"/>
      <c r="G114" s="29"/>
      <c r="H114" s="29"/>
      <c r="I114" s="29"/>
      <c r="J114" s="32"/>
      <c r="L114" s="29"/>
      <c r="M114" s="29"/>
      <c r="N114" s="29"/>
      <c r="O114" s="29"/>
      <c r="R114" s="29"/>
      <c r="S114" s="29"/>
      <c r="T114" s="29"/>
      <c r="U114" s="29"/>
      <c r="X114" s="29"/>
      <c r="Y114" s="29"/>
      <c r="Z114" s="29"/>
      <c r="AA114" s="29"/>
      <c r="AD114" s="29"/>
      <c r="AE114" s="29"/>
      <c r="AF114" s="29"/>
      <c r="AG114" s="29"/>
      <c r="AJ114" s="29"/>
      <c r="AK114" s="29"/>
      <c r="AL114" s="29"/>
      <c r="AM114" s="29"/>
      <c r="AP114" s="29"/>
      <c r="AQ114" s="29"/>
      <c r="AR114" s="29"/>
      <c r="AS114" s="29"/>
      <c r="AV114" s="29"/>
      <c r="AW114" s="29"/>
      <c r="AX114" s="29"/>
      <c r="AY114" s="29"/>
    </row>
    <row r="115">
      <c r="F115" s="29"/>
      <c r="G115" s="29"/>
      <c r="H115" s="29"/>
      <c r="I115" s="29"/>
      <c r="J115" s="32"/>
      <c r="L115" s="29"/>
      <c r="M115" s="29"/>
      <c r="N115" s="29"/>
      <c r="O115" s="29"/>
      <c r="R115" s="29"/>
      <c r="S115" s="29"/>
      <c r="T115" s="29"/>
      <c r="U115" s="29"/>
      <c r="X115" s="29"/>
      <c r="Y115" s="29"/>
      <c r="Z115" s="29"/>
      <c r="AA115" s="29"/>
      <c r="AD115" s="29"/>
      <c r="AE115" s="29"/>
      <c r="AF115" s="29"/>
      <c r="AG115" s="29"/>
      <c r="AJ115" s="29"/>
      <c r="AK115" s="29"/>
      <c r="AL115" s="29"/>
      <c r="AM115" s="29"/>
      <c r="AP115" s="29"/>
      <c r="AQ115" s="29"/>
      <c r="AR115" s="29"/>
      <c r="AS115" s="29"/>
      <c r="AV115" s="29"/>
      <c r="AW115" s="29"/>
      <c r="AX115" s="29"/>
      <c r="AY115" s="29"/>
    </row>
    <row r="116">
      <c r="F116" s="29"/>
      <c r="G116" s="29"/>
      <c r="H116" s="29"/>
      <c r="I116" s="29"/>
      <c r="J116" s="32"/>
      <c r="L116" s="29"/>
      <c r="M116" s="29"/>
      <c r="N116" s="29"/>
      <c r="O116" s="29"/>
      <c r="R116" s="29"/>
      <c r="S116" s="29"/>
      <c r="T116" s="29"/>
      <c r="U116" s="29"/>
      <c r="X116" s="29"/>
      <c r="Y116" s="29"/>
      <c r="Z116" s="29"/>
      <c r="AA116" s="29"/>
      <c r="AD116" s="29"/>
      <c r="AE116" s="29"/>
      <c r="AF116" s="29"/>
      <c r="AG116" s="29"/>
      <c r="AJ116" s="29"/>
      <c r="AK116" s="29"/>
      <c r="AL116" s="29"/>
      <c r="AM116" s="29"/>
      <c r="AP116" s="29"/>
      <c r="AQ116" s="29"/>
      <c r="AR116" s="29"/>
      <c r="AS116" s="29"/>
      <c r="AV116" s="29"/>
      <c r="AW116" s="29"/>
      <c r="AX116" s="29"/>
      <c r="AY116" s="29"/>
    </row>
    <row r="117">
      <c r="F117" s="29"/>
      <c r="G117" s="29"/>
      <c r="H117" s="29"/>
      <c r="I117" s="29"/>
      <c r="J117" s="32"/>
      <c r="L117" s="29"/>
      <c r="M117" s="29"/>
      <c r="N117" s="29"/>
      <c r="O117" s="29"/>
      <c r="R117" s="29"/>
      <c r="S117" s="29"/>
      <c r="T117" s="29"/>
      <c r="U117" s="29"/>
      <c r="X117" s="29"/>
      <c r="Y117" s="29"/>
      <c r="Z117" s="29"/>
      <c r="AA117" s="29"/>
      <c r="AD117" s="29"/>
      <c r="AE117" s="29"/>
      <c r="AF117" s="29"/>
      <c r="AG117" s="29"/>
      <c r="AJ117" s="29"/>
      <c r="AK117" s="29"/>
      <c r="AL117" s="29"/>
      <c r="AM117" s="29"/>
      <c r="AP117" s="29"/>
      <c r="AQ117" s="29"/>
      <c r="AR117" s="29"/>
      <c r="AS117" s="29"/>
      <c r="AV117" s="29"/>
      <c r="AW117" s="29"/>
      <c r="AX117" s="29"/>
      <c r="AY117" s="29"/>
    </row>
    <row r="118">
      <c r="F118" s="29"/>
      <c r="G118" s="29"/>
      <c r="H118" s="29"/>
      <c r="I118" s="29"/>
      <c r="J118" s="32"/>
      <c r="L118" s="29"/>
      <c r="M118" s="29"/>
      <c r="N118" s="29"/>
      <c r="O118" s="29"/>
      <c r="R118" s="29"/>
      <c r="S118" s="29"/>
      <c r="T118" s="29"/>
      <c r="U118" s="29"/>
      <c r="X118" s="29"/>
      <c r="Y118" s="29"/>
      <c r="Z118" s="29"/>
      <c r="AA118" s="29"/>
      <c r="AD118" s="29"/>
      <c r="AE118" s="29"/>
      <c r="AF118" s="29"/>
      <c r="AG118" s="29"/>
      <c r="AJ118" s="29"/>
      <c r="AK118" s="29"/>
      <c r="AL118" s="29"/>
      <c r="AM118" s="29"/>
      <c r="AP118" s="29"/>
      <c r="AQ118" s="29"/>
      <c r="AR118" s="29"/>
      <c r="AS118" s="29"/>
      <c r="AV118" s="29"/>
      <c r="AW118" s="29"/>
      <c r="AX118" s="29"/>
      <c r="AY118" s="29"/>
    </row>
    <row r="119">
      <c r="F119" s="44"/>
      <c r="G119" s="44"/>
      <c r="H119" s="44"/>
      <c r="I119" s="44"/>
      <c r="J119" s="32"/>
      <c r="L119" s="44"/>
      <c r="M119" s="44"/>
      <c r="N119" s="44"/>
      <c r="O119" s="44"/>
      <c r="R119" s="30"/>
      <c r="S119" s="30"/>
      <c r="T119" s="30"/>
      <c r="U119" s="30"/>
      <c r="X119" s="30"/>
      <c r="Y119" s="30"/>
      <c r="Z119" s="30"/>
      <c r="AA119" s="30"/>
      <c r="AD119" s="30"/>
      <c r="AE119" s="30"/>
      <c r="AF119" s="30"/>
      <c r="AG119" s="30"/>
      <c r="AJ119" s="29"/>
      <c r="AK119" s="29"/>
      <c r="AL119" s="29"/>
      <c r="AM119" s="29"/>
      <c r="AP119" s="29"/>
      <c r="AQ119" s="29"/>
      <c r="AR119" s="29"/>
      <c r="AS119" s="29"/>
      <c r="AV119" s="44"/>
      <c r="AW119" s="44"/>
      <c r="AX119" s="44"/>
      <c r="AY119" s="44"/>
    </row>
    <row r="120">
      <c r="F120" s="29"/>
      <c r="G120" s="29"/>
      <c r="H120" s="29"/>
      <c r="I120" s="29"/>
      <c r="J120" s="32"/>
      <c r="L120" s="29"/>
      <c r="M120" s="29"/>
      <c r="N120" s="29"/>
      <c r="O120" s="29"/>
      <c r="R120" s="29"/>
      <c r="S120" s="29"/>
      <c r="T120" s="29"/>
      <c r="U120" s="29"/>
      <c r="X120" s="29"/>
      <c r="Y120" s="29"/>
      <c r="Z120" s="29"/>
      <c r="AA120" s="29"/>
      <c r="AD120" s="29"/>
      <c r="AE120" s="29"/>
      <c r="AF120" s="29"/>
      <c r="AG120" s="29"/>
      <c r="AJ120" s="30"/>
      <c r="AK120" s="30"/>
      <c r="AL120" s="30"/>
      <c r="AM120" s="30"/>
      <c r="AP120" s="30"/>
      <c r="AQ120" s="30"/>
      <c r="AR120" s="30"/>
      <c r="AS120" s="30"/>
      <c r="AV120" s="29"/>
      <c r="AW120" s="29"/>
      <c r="AX120" s="29"/>
      <c r="AY120" s="29"/>
    </row>
    <row r="121">
      <c r="F121" s="29"/>
      <c r="G121" s="29"/>
      <c r="H121" s="29"/>
      <c r="I121" s="29"/>
      <c r="J121" s="32"/>
      <c r="L121" s="29"/>
      <c r="M121" s="29"/>
      <c r="N121" s="29"/>
      <c r="O121" s="29"/>
      <c r="R121" s="29"/>
      <c r="S121" s="29"/>
      <c r="T121" s="29"/>
      <c r="U121" s="29"/>
      <c r="X121" s="29"/>
      <c r="Y121" s="29"/>
      <c r="Z121" s="29"/>
      <c r="AA121" s="29"/>
      <c r="AD121" s="29"/>
      <c r="AE121" s="29"/>
      <c r="AF121" s="29"/>
      <c r="AG121" s="29"/>
      <c r="AJ121" s="29"/>
      <c r="AK121" s="29"/>
      <c r="AL121" s="29"/>
      <c r="AM121" s="29"/>
      <c r="AP121" s="29"/>
      <c r="AQ121" s="29"/>
      <c r="AR121" s="29"/>
      <c r="AS121" s="29"/>
      <c r="AV121" s="29"/>
      <c r="AW121" s="29"/>
      <c r="AX121" s="29"/>
      <c r="AY121" s="29"/>
    </row>
    <row r="122">
      <c r="F122" s="29"/>
      <c r="G122" s="29"/>
      <c r="H122" s="29"/>
      <c r="I122" s="29"/>
      <c r="J122" s="32"/>
      <c r="L122" s="29"/>
      <c r="M122" s="29"/>
      <c r="N122" s="29"/>
      <c r="O122" s="29"/>
      <c r="R122" s="29"/>
      <c r="S122" s="29"/>
      <c r="T122" s="29"/>
      <c r="U122" s="29"/>
      <c r="X122" s="29"/>
      <c r="Y122" s="29"/>
      <c r="Z122" s="29"/>
      <c r="AA122" s="29"/>
      <c r="AD122" s="29"/>
      <c r="AE122" s="29"/>
      <c r="AF122" s="29"/>
      <c r="AG122" s="29"/>
      <c r="AJ122" s="29"/>
      <c r="AK122" s="29"/>
      <c r="AL122" s="29"/>
      <c r="AM122" s="29"/>
      <c r="AP122" s="29"/>
      <c r="AQ122" s="29"/>
      <c r="AR122" s="29"/>
      <c r="AS122" s="29"/>
      <c r="AV122" s="29"/>
      <c r="AW122" s="29"/>
      <c r="AX122" s="29"/>
      <c r="AY122" s="29"/>
    </row>
    <row r="123">
      <c r="F123" s="29"/>
      <c r="G123" s="29"/>
      <c r="H123" s="29"/>
      <c r="I123" s="29"/>
      <c r="J123" s="32"/>
      <c r="L123" s="29"/>
      <c r="M123" s="29"/>
      <c r="N123" s="29"/>
      <c r="O123" s="29"/>
      <c r="R123" s="29"/>
      <c r="S123" s="29"/>
      <c r="T123" s="29"/>
      <c r="U123" s="29"/>
      <c r="X123" s="29"/>
      <c r="Y123" s="29"/>
      <c r="Z123" s="29"/>
      <c r="AA123" s="29"/>
      <c r="AD123" s="29"/>
      <c r="AE123" s="29"/>
      <c r="AF123" s="29"/>
      <c r="AG123" s="29"/>
      <c r="AJ123" s="29"/>
      <c r="AK123" s="29"/>
      <c r="AL123" s="29"/>
      <c r="AM123" s="29"/>
      <c r="AP123" s="29"/>
      <c r="AQ123" s="29"/>
      <c r="AR123" s="29"/>
      <c r="AS123" s="29"/>
      <c r="AV123" s="29"/>
      <c r="AW123" s="29"/>
      <c r="AX123" s="29"/>
      <c r="AY123" s="29"/>
    </row>
    <row r="124">
      <c r="F124" s="29"/>
      <c r="G124" s="29"/>
      <c r="H124" s="29"/>
      <c r="I124" s="29"/>
      <c r="J124" s="32"/>
      <c r="L124" s="29"/>
      <c r="M124" s="29"/>
      <c r="N124" s="29"/>
      <c r="O124" s="29"/>
      <c r="R124" s="29"/>
      <c r="S124" s="29"/>
      <c r="T124" s="29"/>
      <c r="U124" s="29"/>
      <c r="X124" s="29"/>
      <c r="Y124" s="29"/>
      <c r="Z124" s="29"/>
      <c r="AA124" s="29"/>
      <c r="AD124" s="29"/>
      <c r="AE124" s="29"/>
      <c r="AF124" s="29"/>
      <c r="AG124" s="29"/>
      <c r="AJ124" s="29"/>
      <c r="AK124" s="29"/>
      <c r="AL124" s="29"/>
      <c r="AM124" s="29"/>
      <c r="AP124" s="29"/>
      <c r="AQ124" s="29"/>
      <c r="AR124" s="29"/>
      <c r="AS124" s="29"/>
      <c r="AV124" s="29"/>
      <c r="AW124" s="29"/>
      <c r="AX124" s="29"/>
      <c r="AY124" s="29"/>
    </row>
    <row r="125">
      <c r="F125" s="29"/>
      <c r="G125" s="29"/>
      <c r="H125" s="29"/>
      <c r="I125" s="29"/>
      <c r="J125" s="32"/>
      <c r="L125" s="29"/>
      <c r="M125" s="29"/>
      <c r="N125" s="29"/>
      <c r="O125" s="29"/>
      <c r="R125" s="29"/>
      <c r="S125" s="29"/>
      <c r="T125" s="29"/>
      <c r="U125" s="29"/>
      <c r="X125" s="29"/>
      <c r="Y125" s="29"/>
      <c r="Z125" s="29"/>
      <c r="AA125" s="29"/>
      <c r="AD125" s="29"/>
      <c r="AE125" s="29"/>
      <c r="AF125" s="29"/>
      <c r="AG125" s="29"/>
      <c r="AJ125" s="29"/>
      <c r="AK125" s="29"/>
      <c r="AL125" s="29"/>
      <c r="AM125" s="29"/>
      <c r="AP125" s="29"/>
      <c r="AQ125" s="29"/>
      <c r="AR125" s="29"/>
      <c r="AS125" s="29"/>
      <c r="AV125" s="29"/>
      <c r="AW125" s="29"/>
      <c r="AX125" s="29"/>
      <c r="AY125" s="29"/>
    </row>
    <row r="126">
      <c r="F126" s="44"/>
      <c r="G126" s="44"/>
      <c r="H126" s="44"/>
      <c r="I126" s="44"/>
      <c r="J126" s="32"/>
      <c r="L126" s="44"/>
      <c r="M126" s="44"/>
      <c r="N126" s="44"/>
      <c r="O126" s="44"/>
      <c r="R126" s="30"/>
      <c r="S126" s="30"/>
      <c r="T126" s="30"/>
      <c r="U126" s="30"/>
      <c r="X126" s="30"/>
      <c r="Y126" s="30"/>
      <c r="Z126" s="30"/>
      <c r="AA126" s="30"/>
      <c r="AD126" s="30"/>
      <c r="AE126" s="30"/>
      <c r="AF126" s="30"/>
      <c r="AG126" s="30"/>
      <c r="AJ126" s="29"/>
      <c r="AK126" s="29"/>
      <c r="AL126" s="29"/>
      <c r="AM126" s="29"/>
      <c r="AP126" s="29"/>
      <c r="AQ126" s="29"/>
      <c r="AR126" s="29"/>
      <c r="AS126" s="29"/>
      <c r="AV126" s="44"/>
      <c r="AW126" s="44"/>
      <c r="AX126" s="44"/>
      <c r="AY126" s="44"/>
    </row>
    <row r="127">
      <c r="F127" s="29"/>
      <c r="G127" s="29"/>
      <c r="H127" s="29"/>
      <c r="I127" s="29"/>
      <c r="J127" s="32"/>
      <c r="L127" s="29"/>
      <c r="M127" s="29"/>
      <c r="N127" s="29"/>
      <c r="O127" s="29"/>
      <c r="R127" s="29"/>
      <c r="S127" s="29"/>
      <c r="T127" s="29"/>
      <c r="U127" s="29"/>
      <c r="X127" s="29"/>
      <c r="Y127" s="29"/>
      <c r="Z127" s="29"/>
      <c r="AA127" s="29"/>
      <c r="AD127" s="29"/>
      <c r="AE127" s="29"/>
      <c r="AF127" s="29"/>
      <c r="AG127" s="29"/>
      <c r="AJ127" s="44"/>
      <c r="AK127" s="44"/>
      <c r="AL127" s="44"/>
      <c r="AM127" s="44"/>
      <c r="AP127" s="44"/>
      <c r="AQ127" s="44"/>
      <c r="AR127" s="44"/>
      <c r="AS127" s="44"/>
      <c r="AV127" s="29"/>
      <c r="AW127" s="29"/>
      <c r="AX127" s="29"/>
      <c r="AY127" s="29"/>
    </row>
    <row r="128">
      <c r="F128" s="29"/>
      <c r="G128" s="29"/>
      <c r="H128" s="29"/>
      <c r="I128" s="29"/>
      <c r="J128" s="32"/>
      <c r="L128" s="29"/>
      <c r="M128" s="29"/>
      <c r="N128" s="29"/>
      <c r="O128" s="29"/>
      <c r="R128" s="29"/>
      <c r="S128" s="29"/>
      <c r="T128" s="29"/>
      <c r="U128" s="29"/>
      <c r="X128" s="29"/>
      <c r="Y128" s="29"/>
      <c r="Z128" s="29"/>
      <c r="AA128" s="29"/>
      <c r="AD128" s="29"/>
      <c r="AE128" s="29"/>
      <c r="AF128" s="29"/>
      <c r="AG128" s="29"/>
      <c r="AJ128" s="29"/>
      <c r="AK128" s="29"/>
      <c r="AL128" s="29"/>
      <c r="AM128" s="29"/>
      <c r="AP128" s="29"/>
      <c r="AQ128" s="29"/>
      <c r="AR128" s="29"/>
      <c r="AS128" s="29"/>
      <c r="AV128" s="29"/>
      <c r="AW128" s="29"/>
      <c r="AX128" s="29"/>
      <c r="AY128" s="29"/>
    </row>
    <row r="129">
      <c r="F129" s="29"/>
      <c r="G129" s="29"/>
      <c r="H129" s="29"/>
      <c r="I129" s="29"/>
      <c r="J129" s="32"/>
      <c r="L129" s="29"/>
      <c r="M129" s="29"/>
      <c r="N129" s="29"/>
      <c r="O129" s="29"/>
      <c r="R129" s="29"/>
      <c r="S129" s="29"/>
      <c r="T129" s="29"/>
      <c r="U129" s="29"/>
      <c r="X129" s="29"/>
      <c r="Y129" s="29"/>
      <c r="Z129" s="29"/>
      <c r="AA129" s="29"/>
      <c r="AD129" s="29"/>
      <c r="AE129" s="29"/>
      <c r="AF129" s="29"/>
      <c r="AG129" s="29"/>
      <c r="AJ129" s="29"/>
      <c r="AK129" s="29"/>
      <c r="AL129" s="29"/>
      <c r="AM129" s="29"/>
      <c r="AP129" s="29"/>
      <c r="AQ129" s="29"/>
      <c r="AR129" s="29"/>
      <c r="AS129" s="29"/>
      <c r="AV129" s="29"/>
      <c r="AW129" s="29"/>
      <c r="AX129" s="29"/>
      <c r="AY129" s="29"/>
    </row>
    <row r="130">
      <c r="F130" s="29"/>
      <c r="G130" s="29"/>
      <c r="H130" s="29"/>
      <c r="I130" s="29"/>
      <c r="J130" s="32"/>
      <c r="L130" s="29"/>
      <c r="M130" s="29"/>
      <c r="N130" s="29"/>
      <c r="O130" s="29"/>
      <c r="R130" s="29"/>
      <c r="S130" s="29"/>
      <c r="T130" s="29"/>
      <c r="U130" s="29"/>
      <c r="X130" s="29"/>
      <c r="Y130" s="29"/>
      <c r="Z130" s="29"/>
      <c r="AA130" s="29"/>
      <c r="AD130" s="29"/>
      <c r="AE130" s="29"/>
      <c r="AF130" s="29"/>
      <c r="AG130" s="29"/>
      <c r="AJ130" s="29"/>
      <c r="AK130" s="29"/>
      <c r="AL130" s="29"/>
      <c r="AM130" s="29"/>
      <c r="AP130" s="29"/>
      <c r="AQ130" s="29"/>
      <c r="AR130" s="29"/>
      <c r="AS130" s="29"/>
      <c r="AV130" s="29"/>
      <c r="AW130" s="29"/>
      <c r="AX130" s="29"/>
      <c r="AY130" s="29"/>
    </row>
    <row r="131">
      <c r="F131" s="29"/>
      <c r="G131" s="29"/>
      <c r="H131" s="29"/>
      <c r="I131" s="29"/>
      <c r="J131" s="32"/>
      <c r="L131" s="29"/>
      <c r="M131" s="29"/>
      <c r="N131" s="29"/>
      <c r="O131" s="29"/>
      <c r="R131" s="29"/>
      <c r="S131" s="29"/>
      <c r="T131" s="29"/>
      <c r="U131" s="29"/>
      <c r="X131" s="29"/>
      <c r="Y131" s="29"/>
      <c r="Z131" s="29"/>
      <c r="AA131" s="29"/>
      <c r="AD131" s="29"/>
      <c r="AE131" s="29"/>
      <c r="AF131" s="29"/>
      <c r="AG131" s="29"/>
      <c r="AJ131" s="29"/>
      <c r="AK131" s="29"/>
      <c r="AL131" s="29"/>
      <c r="AM131" s="29"/>
      <c r="AP131" s="29"/>
      <c r="AQ131" s="29"/>
      <c r="AR131" s="29"/>
      <c r="AS131" s="29"/>
      <c r="AV131" s="29"/>
      <c r="AW131" s="29"/>
      <c r="AX131" s="29"/>
      <c r="AY131" s="29"/>
    </row>
    <row r="132">
      <c r="F132" s="29"/>
      <c r="G132" s="29"/>
      <c r="H132" s="29"/>
      <c r="I132" s="29"/>
      <c r="J132" s="32"/>
      <c r="L132" s="29"/>
      <c r="M132" s="29"/>
      <c r="N132" s="29"/>
      <c r="O132" s="29"/>
      <c r="R132" s="29"/>
      <c r="S132" s="29"/>
      <c r="T132" s="29"/>
      <c r="U132" s="29"/>
      <c r="X132" s="29"/>
      <c r="Y132" s="29"/>
      <c r="Z132" s="29"/>
      <c r="AA132" s="29"/>
      <c r="AD132" s="29"/>
      <c r="AE132" s="29"/>
      <c r="AF132" s="29"/>
      <c r="AG132" s="29"/>
      <c r="AJ132" s="29"/>
      <c r="AK132" s="29"/>
      <c r="AL132" s="29"/>
      <c r="AM132" s="29"/>
      <c r="AP132" s="29"/>
      <c r="AQ132" s="29"/>
      <c r="AR132" s="29"/>
      <c r="AS132" s="29"/>
      <c r="AV132" s="29"/>
      <c r="AW132" s="29"/>
      <c r="AX132" s="29"/>
      <c r="AY132" s="29"/>
    </row>
    <row r="133">
      <c r="F133" s="29"/>
      <c r="G133" s="29"/>
      <c r="H133" s="29"/>
      <c r="I133" s="29"/>
      <c r="J133" s="32"/>
      <c r="L133" s="29"/>
      <c r="M133" s="29"/>
      <c r="N133" s="29"/>
      <c r="O133" s="29"/>
      <c r="AJ133" s="29"/>
      <c r="AK133" s="29"/>
      <c r="AL133" s="29"/>
      <c r="AM133" s="29"/>
      <c r="AP133" s="29"/>
      <c r="AQ133" s="29"/>
      <c r="AR133" s="29"/>
      <c r="AS133" s="29"/>
      <c r="AV133" s="29"/>
      <c r="AW133" s="29"/>
      <c r="AX133" s="29"/>
      <c r="AY133" s="29"/>
    </row>
    <row r="134">
      <c r="F134" s="29"/>
      <c r="G134" s="29"/>
      <c r="H134" s="29"/>
      <c r="I134" s="29"/>
      <c r="J134" s="32"/>
      <c r="L134" s="29"/>
      <c r="M134" s="29"/>
      <c r="N134" s="29"/>
      <c r="O134" s="29"/>
      <c r="AJ134" s="29"/>
      <c r="AK134" s="29"/>
      <c r="AL134" s="29"/>
      <c r="AM134" s="29"/>
      <c r="AP134" s="29"/>
      <c r="AQ134" s="29"/>
      <c r="AR134" s="29"/>
      <c r="AS134" s="29"/>
      <c r="AV134" s="29"/>
      <c r="AW134" s="29"/>
      <c r="AX134" s="29"/>
      <c r="AY134" s="29"/>
    </row>
    <row r="135">
      <c r="F135" s="30"/>
      <c r="G135" s="30"/>
      <c r="H135" s="30"/>
      <c r="I135" s="30"/>
      <c r="J135" s="32"/>
      <c r="L135" s="30"/>
      <c r="M135" s="30"/>
      <c r="N135" s="30"/>
      <c r="O135" s="30"/>
      <c r="AJ135" s="29"/>
      <c r="AK135" s="29"/>
      <c r="AL135" s="29"/>
      <c r="AM135" s="29"/>
      <c r="AP135" s="29"/>
      <c r="AQ135" s="29"/>
      <c r="AR135" s="29"/>
      <c r="AS135" s="29"/>
      <c r="AV135" s="29"/>
      <c r="AW135" s="29"/>
      <c r="AX135" s="29"/>
      <c r="AY135" s="29"/>
    </row>
    <row r="136">
      <c r="F136" s="29"/>
      <c r="G136" s="29"/>
      <c r="H136" s="29"/>
      <c r="I136" s="29"/>
      <c r="J136" s="32"/>
      <c r="L136" s="29"/>
      <c r="M136" s="29"/>
      <c r="N136" s="29"/>
      <c r="O136" s="29"/>
      <c r="AJ136" s="29"/>
      <c r="AK136" s="29"/>
      <c r="AL136" s="29"/>
      <c r="AM136" s="29"/>
      <c r="AP136" s="29"/>
      <c r="AQ136" s="29"/>
      <c r="AR136" s="29"/>
      <c r="AS136" s="29"/>
      <c r="AV136" s="29"/>
      <c r="AW136" s="29"/>
      <c r="AX136" s="29"/>
      <c r="AY136" s="29"/>
    </row>
    <row r="137">
      <c r="F137" s="29"/>
      <c r="G137" s="29"/>
      <c r="H137" s="29"/>
      <c r="I137" s="29"/>
      <c r="J137" s="32"/>
      <c r="L137" s="29"/>
      <c r="M137" s="29"/>
      <c r="N137" s="29"/>
      <c r="O137" s="29"/>
      <c r="AJ137" s="29"/>
      <c r="AK137" s="29"/>
      <c r="AL137" s="29"/>
      <c r="AM137" s="29"/>
      <c r="AP137" s="29"/>
      <c r="AQ137" s="29"/>
      <c r="AR137" s="29"/>
      <c r="AS137" s="29"/>
      <c r="AV137" s="29"/>
      <c r="AW137" s="29"/>
      <c r="AX137" s="29"/>
      <c r="AY137" s="29"/>
    </row>
    <row r="138">
      <c r="F138" s="29"/>
      <c r="G138" s="29"/>
      <c r="H138" s="29"/>
      <c r="I138" s="29"/>
      <c r="J138" s="32"/>
      <c r="L138" s="29"/>
      <c r="M138" s="29"/>
      <c r="N138" s="29"/>
      <c r="O138" s="29"/>
      <c r="AJ138" s="29"/>
      <c r="AK138" s="29"/>
      <c r="AL138" s="29"/>
      <c r="AM138" s="29"/>
      <c r="AP138" s="29"/>
      <c r="AQ138" s="29"/>
      <c r="AR138" s="29"/>
      <c r="AS138" s="29"/>
      <c r="AV138" s="29"/>
      <c r="AW138" s="29"/>
      <c r="AX138" s="29"/>
      <c r="AY138" s="29"/>
    </row>
    <row r="139">
      <c r="F139" s="29"/>
      <c r="G139" s="29"/>
      <c r="H139" s="29"/>
      <c r="I139" s="29"/>
      <c r="J139" s="32"/>
      <c r="L139" s="29"/>
      <c r="M139" s="29"/>
      <c r="N139" s="29"/>
      <c r="O139" s="29"/>
      <c r="AJ139" s="29"/>
      <c r="AK139" s="29"/>
      <c r="AL139" s="29"/>
      <c r="AM139" s="29"/>
      <c r="AP139" s="29"/>
      <c r="AQ139" s="29"/>
      <c r="AR139" s="29"/>
      <c r="AS139" s="29"/>
      <c r="AV139" s="29"/>
      <c r="AW139" s="29"/>
      <c r="AX139" s="29"/>
      <c r="AY139" s="29"/>
    </row>
    <row r="140">
      <c r="F140" s="29"/>
      <c r="G140" s="29"/>
      <c r="H140" s="29"/>
      <c r="I140" s="29"/>
      <c r="J140" s="32"/>
      <c r="L140" s="29"/>
      <c r="M140" s="29"/>
      <c r="N140" s="29"/>
      <c r="O140" s="29"/>
      <c r="AJ140" s="29"/>
      <c r="AK140" s="29"/>
      <c r="AL140" s="29"/>
      <c r="AM140" s="29"/>
      <c r="AP140" s="29"/>
      <c r="AQ140" s="29"/>
      <c r="AR140" s="29"/>
      <c r="AS140" s="29"/>
      <c r="AV140" s="29"/>
      <c r="AW140" s="29"/>
      <c r="AX140" s="29"/>
      <c r="AY140" s="29"/>
    </row>
    <row r="141">
      <c r="F141" s="29"/>
      <c r="G141" s="29"/>
      <c r="H141" s="29"/>
      <c r="I141" s="29"/>
      <c r="J141" s="32"/>
      <c r="L141" s="29"/>
      <c r="M141" s="29"/>
      <c r="N141" s="29"/>
      <c r="O141" s="29"/>
      <c r="AJ141" s="29"/>
      <c r="AK141" s="29"/>
      <c r="AL141" s="29"/>
      <c r="AM141" s="29"/>
      <c r="AP141" s="29"/>
      <c r="AQ141" s="29"/>
      <c r="AR141" s="29"/>
      <c r="AS141" s="29"/>
      <c r="AV141" s="29"/>
      <c r="AW141" s="29"/>
      <c r="AX141" s="29"/>
      <c r="AY141" s="29"/>
    </row>
    <row r="142">
      <c r="F142" s="29"/>
      <c r="G142" s="29"/>
      <c r="H142" s="29"/>
      <c r="I142" s="29"/>
      <c r="J142" s="32"/>
      <c r="L142" s="29"/>
      <c r="M142" s="29"/>
      <c r="N142" s="29"/>
      <c r="O142" s="29"/>
      <c r="AJ142" s="30"/>
      <c r="AK142" s="30"/>
      <c r="AL142" s="30"/>
      <c r="AM142" s="30"/>
      <c r="AP142" s="30"/>
      <c r="AQ142" s="30"/>
      <c r="AR142" s="30"/>
      <c r="AS142" s="30"/>
      <c r="AV142" s="30"/>
      <c r="AW142" s="30"/>
      <c r="AX142" s="30"/>
      <c r="AY142" s="30"/>
    </row>
    <row r="143">
      <c r="F143" s="29"/>
      <c r="G143" s="29"/>
      <c r="H143" s="29"/>
      <c r="I143" s="29"/>
      <c r="J143" s="32"/>
      <c r="L143" s="29"/>
      <c r="M143" s="29"/>
      <c r="N143" s="29"/>
      <c r="O143" s="29"/>
      <c r="AJ143" s="29"/>
      <c r="AK143" s="29"/>
      <c r="AL143" s="29"/>
      <c r="AM143" s="29"/>
      <c r="AP143" s="29"/>
      <c r="AQ143" s="29"/>
      <c r="AR143" s="29"/>
      <c r="AS143" s="29"/>
      <c r="AV143" s="29"/>
      <c r="AW143" s="29"/>
      <c r="AX143" s="29"/>
      <c r="AY143" s="29"/>
    </row>
    <row r="144">
      <c r="F144" s="29"/>
      <c r="G144" s="29"/>
      <c r="H144" s="29"/>
      <c r="I144" s="29"/>
      <c r="J144" s="32"/>
      <c r="L144" s="29"/>
      <c r="M144" s="29"/>
      <c r="N144" s="29"/>
      <c r="O144" s="29"/>
      <c r="AJ144" s="29"/>
      <c r="AK144" s="29"/>
      <c r="AL144" s="29"/>
      <c r="AM144" s="29"/>
      <c r="AP144" s="29"/>
      <c r="AQ144" s="29"/>
      <c r="AR144" s="29"/>
      <c r="AS144" s="29"/>
      <c r="AV144" s="29"/>
      <c r="AW144" s="29"/>
      <c r="AX144" s="29"/>
      <c r="AY144" s="29"/>
    </row>
    <row r="145">
      <c r="F145" s="29"/>
      <c r="G145" s="29"/>
      <c r="H145" s="29"/>
      <c r="I145" s="29"/>
      <c r="J145" s="32"/>
      <c r="L145" s="29"/>
      <c r="M145" s="29"/>
      <c r="N145" s="29"/>
      <c r="O145" s="29"/>
      <c r="AJ145" s="29"/>
      <c r="AK145" s="29"/>
      <c r="AL145" s="29"/>
      <c r="AM145" s="29"/>
      <c r="AP145" s="29"/>
      <c r="AQ145" s="29"/>
      <c r="AR145" s="29"/>
      <c r="AS145" s="29"/>
      <c r="AV145" s="29"/>
      <c r="AW145" s="29"/>
      <c r="AX145" s="29"/>
      <c r="AY145" s="29"/>
    </row>
    <row r="146">
      <c r="F146" s="30"/>
      <c r="G146" s="30"/>
      <c r="H146" s="30"/>
      <c r="I146" s="30"/>
      <c r="J146" s="32"/>
      <c r="L146" s="30"/>
      <c r="M146" s="30"/>
      <c r="N146" s="30"/>
      <c r="O146" s="30"/>
      <c r="AJ146" s="29"/>
      <c r="AK146" s="29"/>
      <c r="AL146" s="29"/>
      <c r="AM146" s="29"/>
      <c r="AP146" s="29"/>
      <c r="AQ146" s="29"/>
      <c r="AR146" s="29"/>
      <c r="AS146" s="29"/>
      <c r="AV146" s="29"/>
      <c r="AW146" s="29"/>
      <c r="AX146" s="29"/>
      <c r="AY146" s="29"/>
    </row>
    <row r="147">
      <c r="F147" s="29"/>
      <c r="G147" s="29"/>
      <c r="H147" s="29"/>
      <c r="I147" s="29"/>
      <c r="J147" s="32"/>
      <c r="L147" s="29"/>
      <c r="M147" s="29"/>
      <c r="N147" s="29"/>
      <c r="O147" s="29"/>
      <c r="AJ147" s="29"/>
      <c r="AK147" s="29"/>
      <c r="AL147" s="29"/>
      <c r="AM147" s="29"/>
      <c r="AP147" s="29"/>
      <c r="AQ147" s="29"/>
      <c r="AR147" s="29"/>
      <c r="AS147" s="29"/>
      <c r="AV147" s="29"/>
      <c r="AW147" s="29"/>
      <c r="AX147" s="29"/>
      <c r="AY147" s="29"/>
    </row>
    <row r="148">
      <c r="F148" s="29"/>
      <c r="G148" s="29"/>
      <c r="H148" s="29"/>
      <c r="I148" s="29"/>
      <c r="J148" s="32"/>
      <c r="L148" s="29"/>
      <c r="M148" s="29"/>
      <c r="N148" s="29"/>
      <c r="O148" s="29"/>
      <c r="AJ148" s="29"/>
      <c r="AK148" s="29"/>
      <c r="AL148" s="29"/>
      <c r="AM148" s="29"/>
      <c r="AP148" s="29"/>
      <c r="AQ148" s="29"/>
      <c r="AR148" s="29"/>
      <c r="AS148" s="29"/>
      <c r="AV148" s="29"/>
      <c r="AW148" s="29"/>
      <c r="AX148" s="29"/>
      <c r="AY148" s="29"/>
    </row>
    <row r="149">
      <c r="F149" s="29"/>
      <c r="G149" s="29"/>
      <c r="H149" s="29"/>
      <c r="I149" s="29"/>
      <c r="J149" s="32"/>
      <c r="L149" s="29"/>
      <c r="M149" s="29"/>
      <c r="N149" s="29"/>
      <c r="O149" s="29"/>
      <c r="AJ149" s="29"/>
      <c r="AK149" s="29"/>
      <c r="AL149" s="29"/>
      <c r="AM149" s="29"/>
      <c r="AP149" s="29"/>
      <c r="AQ149" s="29"/>
      <c r="AR149" s="29"/>
      <c r="AS149" s="29"/>
      <c r="AV149" s="29"/>
      <c r="AW149" s="29"/>
      <c r="AX149" s="29"/>
      <c r="AY149" s="29"/>
    </row>
    <row r="150">
      <c r="F150" s="29"/>
      <c r="G150" s="29"/>
      <c r="H150" s="29"/>
      <c r="I150" s="29"/>
      <c r="J150" s="32"/>
      <c r="L150" s="29"/>
      <c r="M150" s="29"/>
      <c r="N150" s="29"/>
      <c r="O150" s="29"/>
      <c r="AJ150" s="29"/>
      <c r="AK150" s="29"/>
      <c r="AL150" s="29"/>
      <c r="AM150" s="29"/>
      <c r="AP150" s="29"/>
      <c r="AQ150" s="29"/>
      <c r="AR150" s="29"/>
      <c r="AS150" s="29"/>
      <c r="AV150" s="29"/>
      <c r="AW150" s="29"/>
      <c r="AX150" s="29"/>
      <c r="AY150" s="29"/>
    </row>
    <row r="151">
      <c r="F151" s="29"/>
      <c r="G151" s="29"/>
      <c r="H151" s="29"/>
      <c r="I151" s="29"/>
      <c r="J151" s="32"/>
      <c r="L151" s="29"/>
      <c r="M151" s="29"/>
      <c r="N151" s="29"/>
      <c r="O151" s="29"/>
      <c r="AJ151" s="29"/>
      <c r="AK151" s="29"/>
      <c r="AL151" s="29"/>
      <c r="AM151" s="29"/>
      <c r="AP151" s="29"/>
      <c r="AQ151" s="29"/>
      <c r="AR151" s="29"/>
      <c r="AS151" s="29"/>
      <c r="AV151" s="29"/>
      <c r="AW151" s="29"/>
      <c r="AX151" s="29"/>
      <c r="AY151" s="29"/>
    </row>
    <row r="152">
      <c r="F152" s="29"/>
      <c r="G152" s="29"/>
      <c r="H152" s="29"/>
      <c r="I152" s="29"/>
      <c r="J152" s="32"/>
      <c r="L152" s="29"/>
      <c r="M152" s="29"/>
      <c r="N152" s="29"/>
      <c r="O152" s="29"/>
      <c r="AJ152" s="29"/>
      <c r="AK152" s="29"/>
      <c r="AL152" s="29"/>
      <c r="AM152" s="29"/>
      <c r="AP152" s="29"/>
      <c r="AQ152" s="29"/>
      <c r="AR152" s="29"/>
      <c r="AS152" s="29"/>
      <c r="AV152" s="29"/>
      <c r="AW152" s="29"/>
      <c r="AX152" s="29"/>
      <c r="AY152" s="29"/>
    </row>
    <row r="153">
      <c r="F153" s="29"/>
      <c r="G153" s="29"/>
      <c r="H153" s="29"/>
      <c r="I153" s="29"/>
      <c r="J153" s="32"/>
      <c r="L153" s="29"/>
      <c r="M153" s="29"/>
      <c r="N153" s="29"/>
      <c r="O153" s="29"/>
    </row>
    <row r="154">
      <c r="F154" s="29"/>
      <c r="G154" s="29"/>
      <c r="H154" s="29"/>
      <c r="I154" s="29"/>
      <c r="J154" s="32"/>
      <c r="L154" s="29"/>
      <c r="M154" s="29"/>
      <c r="N154" s="29"/>
      <c r="O154" s="29"/>
    </row>
    <row r="155">
      <c r="F155" s="29"/>
      <c r="G155" s="29"/>
      <c r="H155" s="29"/>
      <c r="I155" s="29"/>
      <c r="J155" s="32"/>
      <c r="L155" s="29"/>
      <c r="M155" s="29"/>
      <c r="N155" s="29"/>
      <c r="O155" s="29"/>
    </row>
    <row r="156">
      <c r="F156" s="29"/>
      <c r="G156" s="29"/>
      <c r="H156" s="29"/>
      <c r="I156" s="29"/>
      <c r="J156" s="32"/>
      <c r="L156" s="29"/>
      <c r="M156" s="29"/>
      <c r="N156" s="29"/>
      <c r="O156" s="29"/>
    </row>
    <row r="157">
      <c r="J157" s="32"/>
    </row>
    <row r="158">
      <c r="J158" s="32"/>
    </row>
    <row r="159">
      <c r="J159" s="32"/>
    </row>
    <row r="160">
      <c r="J160" s="32"/>
    </row>
    <row r="161">
      <c r="J161" s="32"/>
    </row>
    <row r="162">
      <c r="J162" s="32"/>
    </row>
    <row r="163">
      <c r="J163" s="32"/>
    </row>
    <row r="164">
      <c r="J164" s="32"/>
    </row>
    <row r="165">
      <c r="J165" s="32"/>
    </row>
    <row r="166">
      <c r="J166" s="32"/>
    </row>
    <row r="167">
      <c r="J167" s="32"/>
    </row>
    <row r="168">
      <c r="J168" s="32"/>
    </row>
    <row r="169">
      <c r="J169" s="32"/>
    </row>
    <row r="170">
      <c r="J170" s="32"/>
    </row>
    <row r="171">
      <c r="J171" s="32"/>
    </row>
    <row r="172">
      <c r="J172" s="32"/>
    </row>
    <row r="173">
      <c r="J173" s="32"/>
    </row>
    <row r="174">
      <c r="J174" s="32"/>
    </row>
    <row r="175">
      <c r="J175" s="32"/>
    </row>
    <row r="176">
      <c r="J176" s="32"/>
    </row>
    <row r="177">
      <c r="J177" s="32"/>
    </row>
    <row r="178">
      <c r="J178" s="32"/>
    </row>
    <row r="179">
      <c r="J179" s="32"/>
    </row>
    <row r="180">
      <c r="J180" s="32"/>
    </row>
    <row r="181">
      <c r="J181" s="32"/>
    </row>
    <row r="182">
      <c r="J182" s="32"/>
    </row>
    <row r="183">
      <c r="J183" s="32"/>
    </row>
    <row r="184">
      <c r="J184" s="32"/>
    </row>
    <row r="185">
      <c r="J185" s="32"/>
    </row>
    <row r="186">
      <c r="J186" s="32"/>
    </row>
    <row r="187">
      <c r="J187" s="32"/>
    </row>
    <row r="188">
      <c r="J188" s="32"/>
    </row>
    <row r="189">
      <c r="J189" s="32"/>
    </row>
    <row r="190">
      <c r="J190" s="32"/>
    </row>
    <row r="191">
      <c r="J191" s="32"/>
    </row>
    <row r="192">
      <c r="J192" s="32"/>
    </row>
    <row r="193">
      <c r="J193" s="32"/>
    </row>
    <row r="194">
      <c r="J194" s="32"/>
    </row>
    <row r="195">
      <c r="J195" s="32"/>
    </row>
    <row r="196">
      <c r="J196" s="32"/>
    </row>
    <row r="197">
      <c r="J197" s="32"/>
    </row>
    <row r="198">
      <c r="J198" s="32"/>
    </row>
    <row r="199">
      <c r="J199" s="32"/>
    </row>
    <row r="200">
      <c r="J200" s="32"/>
    </row>
    <row r="201">
      <c r="J201" s="32"/>
    </row>
    <row r="202">
      <c r="J202" s="32"/>
    </row>
    <row r="203">
      <c r="J203" s="32"/>
    </row>
    <row r="204">
      <c r="J204" s="32"/>
    </row>
    <row r="205">
      <c r="J205" s="32"/>
    </row>
    <row r="206">
      <c r="J206" s="32"/>
    </row>
    <row r="207">
      <c r="J207" s="32"/>
    </row>
    <row r="208">
      <c r="J208" s="32"/>
    </row>
    <row r="209">
      <c r="J209" s="32"/>
    </row>
    <row r="210">
      <c r="J210" s="32"/>
    </row>
    <row r="211">
      <c r="J211" s="32"/>
    </row>
    <row r="212">
      <c r="J212" s="32"/>
    </row>
    <row r="213">
      <c r="J213" s="32"/>
    </row>
    <row r="214">
      <c r="J214" s="32"/>
    </row>
    <row r="215">
      <c r="J215" s="32"/>
    </row>
    <row r="216">
      <c r="J216" s="32"/>
    </row>
    <row r="217">
      <c r="J217" s="32"/>
    </row>
    <row r="218">
      <c r="J218" s="32"/>
    </row>
    <row r="219">
      <c r="J219" s="32"/>
    </row>
    <row r="220">
      <c r="J220" s="32"/>
    </row>
    <row r="221">
      <c r="J221" s="32"/>
    </row>
    <row r="222">
      <c r="J222" s="32"/>
    </row>
    <row r="223">
      <c r="J223" s="32"/>
    </row>
    <row r="224">
      <c r="J224" s="32"/>
    </row>
    <row r="225">
      <c r="J225" s="32"/>
    </row>
    <row r="226">
      <c r="J226" s="32"/>
    </row>
    <row r="227">
      <c r="J227" s="32"/>
    </row>
    <row r="228">
      <c r="J228" s="32"/>
    </row>
    <row r="229">
      <c r="J229" s="32"/>
    </row>
    <row r="230">
      <c r="J230" s="32"/>
    </row>
    <row r="231">
      <c r="J231" s="32"/>
    </row>
    <row r="232">
      <c r="J232" s="32"/>
    </row>
    <row r="233">
      <c r="J233" s="32"/>
    </row>
    <row r="234">
      <c r="J234" s="32"/>
    </row>
    <row r="235">
      <c r="J235" s="32"/>
    </row>
    <row r="236">
      <c r="J236" s="32"/>
    </row>
    <row r="237">
      <c r="J237" s="32"/>
    </row>
    <row r="238">
      <c r="J238" s="32"/>
    </row>
    <row r="239">
      <c r="J239" s="32"/>
    </row>
    <row r="240">
      <c r="J240" s="32"/>
    </row>
    <row r="241">
      <c r="J241" s="32"/>
    </row>
    <row r="242">
      <c r="J242" s="32"/>
    </row>
    <row r="243">
      <c r="J243" s="32"/>
    </row>
    <row r="244">
      <c r="J244" s="32"/>
    </row>
    <row r="245">
      <c r="J245" s="32"/>
    </row>
    <row r="246">
      <c r="J246" s="32"/>
    </row>
    <row r="247">
      <c r="J247" s="32"/>
    </row>
    <row r="248">
      <c r="J248" s="32"/>
    </row>
    <row r="249">
      <c r="J249" s="32"/>
    </row>
    <row r="250">
      <c r="J250" s="32"/>
    </row>
    <row r="251">
      <c r="J251" s="32"/>
    </row>
    <row r="252">
      <c r="J252" s="32"/>
    </row>
    <row r="253">
      <c r="J253" s="32"/>
    </row>
    <row r="254">
      <c r="J254" s="32"/>
    </row>
    <row r="255">
      <c r="J255" s="32"/>
    </row>
    <row r="256">
      <c r="J256" s="32"/>
    </row>
    <row r="257">
      <c r="J257" s="32"/>
    </row>
    <row r="258">
      <c r="J258" s="32"/>
    </row>
    <row r="259">
      <c r="J259" s="32"/>
    </row>
    <row r="260">
      <c r="J260" s="32"/>
    </row>
    <row r="261">
      <c r="J261" s="32"/>
    </row>
    <row r="262">
      <c r="J262" s="32"/>
    </row>
    <row r="263">
      <c r="J263" s="32"/>
    </row>
    <row r="264">
      <c r="J264" s="32"/>
    </row>
    <row r="265">
      <c r="J265" s="32"/>
    </row>
    <row r="266">
      <c r="J266" s="32"/>
    </row>
    <row r="267">
      <c r="J267" s="32"/>
    </row>
    <row r="268">
      <c r="J268" s="32"/>
    </row>
    <row r="269">
      <c r="J269" s="32"/>
    </row>
    <row r="270">
      <c r="J270" s="32"/>
    </row>
    <row r="271">
      <c r="J271" s="32"/>
    </row>
    <row r="272">
      <c r="J272" s="32"/>
    </row>
    <row r="273">
      <c r="J273" s="32"/>
    </row>
    <row r="274">
      <c r="J274" s="32"/>
    </row>
    <row r="275">
      <c r="J275" s="32"/>
    </row>
    <row r="276">
      <c r="J276" s="32"/>
    </row>
    <row r="277">
      <c r="J277" s="32"/>
    </row>
    <row r="278">
      <c r="J278" s="32"/>
    </row>
    <row r="279">
      <c r="J279" s="32"/>
    </row>
    <row r="280">
      <c r="J280" s="32"/>
    </row>
    <row r="281">
      <c r="J281" s="32"/>
    </row>
    <row r="282">
      <c r="J282" s="32"/>
    </row>
    <row r="283">
      <c r="J283" s="32"/>
    </row>
    <row r="284">
      <c r="J284" s="32"/>
    </row>
    <row r="285">
      <c r="J285" s="32"/>
    </row>
    <row r="286">
      <c r="J286" s="32"/>
    </row>
    <row r="287">
      <c r="J287" s="32"/>
    </row>
    <row r="288">
      <c r="J288" s="32"/>
    </row>
    <row r="289">
      <c r="J289" s="32"/>
    </row>
    <row r="290">
      <c r="J290" s="32"/>
    </row>
    <row r="291">
      <c r="J291" s="32"/>
    </row>
    <row r="292">
      <c r="J292" s="32"/>
    </row>
    <row r="293">
      <c r="J293" s="32"/>
    </row>
    <row r="294">
      <c r="J294" s="32"/>
    </row>
    <row r="295">
      <c r="J295" s="32"/>
    </row>
    <row r="296">
      <c r="J296" s="32"/>
    </row>
    <row r="297">
      <c r="J297" s="32"/>
    </row>
    <row r="298">
      <c r="J298" s="32"/>
    </row>
    <row r="299">
      <c r="J299" s="32"/>
    </row>
    <row r="300">
      <c r="J300" s="32"/>
    </row>
    <row r="301">
      <c r="J301" s="32"/>
    </row>
    <row r="302">
      <c r="J302" s="32"/>
    </row>
    <row r="303">
      <c r="J303" s="32"/>
    </row>
    <row r="304">
      <c r="J304" s="32"/>
    </row>
    <row r="305">
      <c r="J305" s="32"/>
    </row>
    <row r="306">
      <c r="J306" s="32"/>
    </row>
    <row r="307">
      <c r="J307" s="32"/>
    </row>
    <row r="308">
      <c r="J308" s="32"/>
    </row>
    <row r="309">
      <c r="J309" s="32"/>
    </row>
    <row r="310">
      <c r="J310" s="32"/>
    </row>
    <row r="311">
      <c r="J311" s="32"/>
    </row>
    <row r="312">
      <c r="J312" s="32"/>
    </row>
    <row r="313">
      <c r="J313" s="32"/>
    </row>
    <row r="314">
      <c r="J314" s="32"/>
    </row>
    <row r="315">
      <c r="J315" s="32"/>
    </row>
    <row r="316">
      <c r="J316" s="32"/>
    </row>
    <row r="317">
      <c r="J317" s="32"/>
    </row>
    <row r="318">
      <c r="J318" s="32"/>
    </row>
    <row r="319">
      <c r="J319" s="32"/>
    </row>
    <row r="320">
      <c r="J320" s="32"/>
    </row>
    <row r="321">
      <c r="J321" s="32"/>
    </row>
    <row r="322">
      <c r="J322" s="32"/>
    </row>
    <row r="323">
      <c r="J323" s="32"/>
    </row>
    <row r="324">
      <c r="J324" s="32"/>
    </row>
    <row r="325">
      <c r="J325" s="32"/>
    </row>
    <row r="326">
      <c r="J326" s="32"/>
    </row>
    <row r="327">
      <c r="J327" s="32"/>
    </row>
    <row r="328">
      <c r="J328" s="32"/>
    </row>
    <row r="329">
      <c r="J329" s="32"/>
    </row>
    <row r="330">
      <c r="J330" s="32"/>
    </row>
    <row r="331">
      <c r="J331" s="32"/>
    </row>
    <row r="332">
      <c r="J332" s="32"/>
    </row>
    <row r="333">
      <c r="J333" s="32"/>
    </row>
    <row r="334">
      <c r="J334" s="32"/>
    </row>
    <row r="335">
      <c r="J335" s="32"/>
    </row>
    <row r="336">
      <c r="J336" s="32"/>
    </row>
    <row r="337">
      <c r="J337" s="32"/>
    </row>
    <row r="338">
      <c r="J338" s="32"/>
    </row>
    <row r="339">
      <c r="J339" s="32"/>
    </row>
    <row r="340">
      <c r="J340" s="32"/>
    </row>
    <row r="341">
      <c r="J341" s="32"/>
    </row>
    <row r="342">
      <c r="J342" s="32"/>
    </row>
    <row r="343">
      <c r="J343" s="32"/>
    </row>
    <row r="344">
      <c r="J344" s="32"/>
    </row>
    <row r="345">
      <c r="J345" s="32"/>
    </row>
    <row r="346">
      <c r="J346" s="32"/>
    </row>
    <row r="347">
      <c r="J347" s="32"/>
    </row>
    <row r="348">
      <c r="J348" s="32"/>
    </row>
    <row r="349">
      <c r="J349" s="32"/>
    </row>
    <row r="350">
      <c r="J350" s="32"/>
    </row>
    <row r="351">
      <c r="J351" s="32"/>
    </row>
    <row r="352">
      <c r="J352" s="32"/>
    </row>
    <row r="353">
      <c r="J353" s="32"/>
    </row>
    <row r="354">
      <c r="J354" s="32"/>
    </row>
    <row r="355">
      <c r="J355" s="32"/>
    </row>
    <row r="356">
      <c r="J356" s="32"/>
    </row>
    <row r="357">
      <c r="J357" s="32"/>
    </row>
    <row r="358">
      <c r="J358" s="32"/>
    </row>
    <row r="359">
      <c r="J359" s="32"/>
    </row>
    <row r="360">
      <c r="J360" s="32"/>
    </row>
    <row r="361">
      <c r="J361" s="32"/>
    </row>
    <row r="362">
      <c r="J362" s="32"/>
    </row>
    <row r="363">
      <c r="J363" s="32"/>
    </row>
    <row r="364">
      <c r="J364" s="32"/>
    </row>
    <row r="365">
      <c r="J365" s="32"/>
    </row>
    <row r="366">
      <c r="J366" s="32"/>
    </row>
    <row r="367">
      <c r="J367" s="32"/>
    </row>
    <row r="368">
      <c r="J368" s="32"/>
    </row>
    <row r="369">
      <c r="J369" s="32"/>
    </row>
    <row r="370">
      <c r="J370" s="32"/>
    </row>
    <row r="371">
      <c r="J371" s="32"/>
    </row>
    <row r="372">
      <c r="J372" s="32"/>
    </row>
    <row r="373">
      <c r="J373" s="32"/>
    </row>
    <row r="374">
      <c r="J374" s="32"/>
    </row>
    <row r="375">
      <c r="J375" s="32"/>
    </row>
    <row r="376">
      <c r="J376" s="32"/>
    </row>
    <row r="377">
      <c r="J377" s="32"/>
    </row>
    <row r="378">
      <c r="J378" s="32"/>
    </row>
    <row r="379">
      <c r="J379" s="32"/>
    </row>
    <row r="380">
      <c r="J380" s="32"/>
    </row>
    <row r="381">
      <c r="J381" s="32"/>
    </row>
    <row r="382">
      <c r="J382" s="32"/>
    </row>
    <row r="383">
      <c r="J383" s="32"/>
    </row>
    <row r="384">
      <c r="J384" s="32"/>
    </row>
    <row r="385">
      <c r="J385" s="32"/>
    </row>
    <row r="386">
      <c r="J386" s="32"/>
    </row>
    <row r="387">
      <c r="J387" s="32"/>
    </row>
    <row r="388">
      <c r="J388" s="32"/>
    </row>
    <row r="389">
      <c r="J389" s="32"/>
    </row>
    <row r="390">
      <c r="J390" s="32"/>
    </row>
    <row r="391">
      <c r="J391" s="32"/>
    </row>
    <row r="392">
      <c r="J392" s="32"/>
    </row>
    <row r="393">
      <c r="J393" s="32"/>
    </row>
    <row r="394">
      <c r="J394" s="32"/>
    </row>
    <row r="395">
      <c r="J395" s="32"/>
    </row>
    <row r="396">
      <c r="J396" s="32"/>
    </row>
    <row r="397">
      <c r="J397" s="32"/>
    </row>
    <row r="398">
      <c r="J398" s="32"/>
    </row>
    <row r="399">
      <c r="J399" s="32"/>
    </row>
    <row r="400">
      <c r="J400" s="32"/>
    </row>
    <row r="401">
      <c r="J401" s="32"/>
    </row>
    <row r="402">
      <c r="J402" s="32"/>
    </row>
    <row r="403">
      <c r="J403" s="32"/>
    </row>
    <row r="404">
      <c r="J404" s="32"/>
    </row>
    <row r="405">
      <c r="J405" s="32"/>
    </row>
    <row r="406">
      <c r="J406" s="32"/>
    </row>
    <row r="407">
      <c r="J407" s="32"/>
    </row>
    <row r="408">
      <c r="J408" s="32"/>
    </row>
    <row r="409">
      <c r="J409" s="32"/>
    </row>
    <row r="410">
      <c r="J410" s="32"/>
    </row>
    <row r="411">
      <c r="J411" s="32"/>
    </row>
    <row r="412">
      <c r="J412" s="32"/>
    </row>
    <row r="413">
      <c r="J413" s="32"/>
    </row>
    <row r="414">
      <c r="J414" s="32"/>
    </row>
    <row r="415">
      <c r="J415" s="32"/>
    </row>
    <row r="416">
      <c r="J416" s="32"/>
    </row>
    <row r="417">
      <c r="J417" s="32"/>
    </row>
    <row r="418">
      <c r="J418" s="32"/>
    </row>
    <row r="419">
      <c r="J419" s="32"/>
    </row>
    <row r="420">
      <c r="J420" s="32"/>
    </row>
    <row r="421">
      <c r="J421" s="32"/>
    </row>
    <row r="422">
      <c r="J422" s="32"/>
    </row>
    <row r="423">
      <c r="J423" s="32"/>
    </row>
    <row r="424">
      <c r="J424" s="32"/>
    </row>
    <row r="425">
      <c r="J425" s="32"/>
    </row>
    <row r="426">
      <c r="J426" s="32"/>
    </row>
    <row r="427">
      <c r="J427" s="32"/>
    </row>
    <row r="428">
      <c r="J428" s="32"/>
    </row>
    <row r="429">
      <c r="J429" s="32"/>
    </row>
    <row r="430">
      <c r="J430" s="32"/>
    </row>
    <row r="431">
      <c r="J431" s="32"/>
    </row>
    <row r="432">
      <c r="J432" s="32"/>
    </row>
    <row r="433">
      <c r="J433" s="32"/>
    </row>
    <row r="434">
      <c r="J434" s="32"/>
    </row>
    <row r="435">
      <c r="J435" s="32"/>
    </row>
    <row r="436">
      <c r="J436" s="32"/>
    </row>
    <row r="437">
      <c r="J437" s="32"/>
    </row>
    <row r="438">
      <c r="J438" s="32"/>
    </row>
    <row r="439">
      <c r="J439" s="32"/>
    </row>
    <row r="440">
      <c r="J440" s="32"/>
    </row>
    <row r="441">
      <c r="J441" s="32"/>
    </row>
    <row r="442">
      <c r="J442" s="32"/>
    </row>
    <row r="443">
      <c r="J443" s="32"/>
    </row>
    <row r="444">
      <c r="J444" s="32"/>
    </row>
    <row r="445">
      <c r="J445" s="32"/>
    </row>
    <row r="446">
      <c r="J446" s="32"/>
    </row>
    <row r="447">
      <c r="J447" s="32"/>
    </row>
    <row r="448">
      <c r="J448" s="32"/>
    </row>
    <row r="449">
      <c r="J449" s="32"/>
    </row>
    <row r="450">
      <c r="J450" s="32"/>
    </row>
    <row r="451">
      <c r="J451" s="32"/>
    </row>
    <row r="452">
      <c r="J452" s="32"/>
    </row>
    <row r="453">
      <c r="J453" s="32"/>
    </row>
    <row r="454">
      <c r="J454" s="32"/>
    </row>
    <row r="455">
      <c r="J455" s="32"/>
    </row>
    <row r="456">
      <c r="J456" s="32"/>
    </row>
    <row r="457">
      <c r="J457" s="32"/>
    </row>
    <row r="458">
      <c r="J458" s="32"/>
    </row>
    <row r="459">
      <c r="J459" s="32"/>
    </row>
    <row r="460">
      <c r="J460" s="32"/>
    </row>
    <row r="461">
      <c r="J461" s="32"/>
    </row>
    <row r="462">
      <c r="J462" s="32"/>
    </row>
    <row r="463">
      <c r="J463" s="32"/>
    </row>
    <row r="464">
      <c r="J464" s="32"/>
    </row>
    <row r="465">
      <c r="J465" s="32"/>
    </row>
    <row r="466">
      <c r="J466" s="32"/>
    </row>
    <row r="467">
      <c r="J467" s="32"/>
    </row>
    <row r="468">
      <c r="J468" s="32"/>
    </row>
    <row r="469">
      <c r="J469" s="32"/>
    </row>
    <row r="470">
      <c r="J470" s="32"/>
    </row>
    <row r="471">
      <c r="J471" s="32"/>
    </row>
    <row r="472">
      <c r="J472" s="32"/>
    </row>
    <row r="473">
      <c r="J473" s="32"/>
    </row>
    <row r="474">
      <c r="J474" s="32"/>
    </row>
    <row r="475">
      <c r="J475" s="32"/>
    </row>
    <row r="476">
      <c r="J476" s="32"/>
    </row>
    <row r="477">
      <c r="J477" s="32"/>
    </row>
    <row r="478">
      <c r="J478" s="32"/>
    </row>
    <row r="479">
      <c r="J479" s="32"/>
    </row>
    <row r="480">
      <c r="J480" s="32"/>
    </row>
    <row r="481">
      <c r="J481" s="32"/>
    </row>
    <row r="482">
      <c r="J482" s="32"/>
    </row>
    <row r="483">
      <c r="J483" s="32"/>
    </row>
    <row r="484">
      <c r="J484" s="32"/>
    </row>
    <row r="485">
      <c r="J485" s="32"/>
    </row>
    <row r="486">
      <c r="J486" s="32"/>
    </row>
    <row r="487">
      <c r="J487" s="32"/>
    </row>
    <row r="488">
      <c r="J488" s="32"/>
    </row>
    <row r="489">
      <c r="J489" s="32"/>
    </row>
    <row r="490">
      <c r="J490" s="32"/>
    </row>
    <row r="491">
      <c r="J491" s="32"/>
    </row>
    <row r="492">
      <c r="J492" s="32"/>
    </row>
    <row r="493">
      <c r="J493" s="32"/>
    </row>
    <row r="494">
      <c r="J494" s="32"/>
    </row>
    <row r="495">
      <c r="J495" s="32"/>
    </row>
    <row r="496">
      <c r="J496" s="32"/>
    </row>
    <row r="497">
      <c r="J497" s="32"/>
    </row>
    <row r="498">
      <c r="J498" s="32"/>
    </row>
    <row r="499">
      <c r="J499" s="32"/>
    </row>
    <row r="500">
      <c r="J500" s="32"/>
    </row>
    <row r="501">
      <c r="J501" s="32"/>
    </row>
    <row r="502">
      <c r="J502" s="32"/>
    </row>
    <row r="503">
      <c r="J503" s="32"/>
    </row>
    <row r="504">
      <c r="J504" s="32"/>
    </row>
    <row r="505">
      <c r="J505" s="32"/>
    </row>
    <row r="506">
      <c r="J506" s="32"/>
    </row>
    <row r="507">
      <c r="J507" s="32"/>
    </row>
    <row r="508">
      <c r="J508" s="32"/>
    </row>
    <row r="509">
      <c r="J509" s="32"/>
    </row>
    <row r="510">
      <c r="J510" s="32"/>
    </row>
    <row r="511">
      <c r="J511" s="32"/>
    </row>
    <row r="512">
      <c r="J512" s="32"/>
    </row>
    <row r="513">
      <c r="J513" s="32"/>
    </row>
    <row r="514">
      <c r="J514" s="32"/>
    </row>
    <row r="515">
      <c r="J515" s="32"/>
    </row>
    <row r="516">
      <c r="J516" s="32"/>
    </row>
    <row r="517">
      <c r="J517" s="32"/>
    </row>
    <row r="518">
      <c r="J518" s="32"/>
    </row>
    <row r="519">
      <c r="J519" s="32"/>
    </row>
    <row r="520">
      <c r="J520" s="32"/>
    </row>
    <row r="521">
      <c r="J521" s="32"/>
    </row>
    <row r="522">
      <c r="J522" s="32"/>
    </row>
    <row r="523">
      <c r="J523" s="32"/>
    </row>
    <row r="524">
      <c r="J524" s="32"/>
    </row>
    <row r="525">
      <c r="J525" s="32"/>
    </row>
    <row r="526">
      <c r="J526" s="32"/>
    </row>
    <row r="527">
      <c r="J527" s="32"/>
    </row>
    <row r="528">
      <c r="J528" s="32"/>
    </row>
    <row r="529">
      <c r="J529" s="32"/>
    </row>
    <row r="530">
      <c r="J530" s="32"/>
    </row>
    <row r="531">
      <c r="J531" s="32"/>
    </row>
    <row r="532">
      <c r="J532" s="32"/>
    </row>
    <row r="533">
      <c r="J533" s="32"/>
    </row>
    <row r="534">
      <c r="J534" s="32"/>
    </row>
    <row r="535">
      <c r="J535" s="32"/>
    </row>
    <row r="536">
      <c r="J536" s="32"/>
    </row>
    <row r="537">
      <c r="J537" s="32"/>
    </row>
    <row r="538">
      <c r="J538" s="32"/>
    </row>
    <row r="539">
      <c r="J539" s="32"/>
    </row>
    <row r="540">
      <c r="J540" s="32"/>
    </row>
    <row r="541">
      <c r="J541" s="32"/>
    </row>
    <row r="542">
      <c r="J542" s="32"/>
    </row>
    <row r="543">
      <c r="J543" s="32"/>
    </row>
    <row r="544">
      <c r="J544" s="32"/>
    </row>
    <row r="545">
      <c r="J545" s="32"/>
    </row>
    <row r="546">
      <c r="J546" s="32"/>
    </row>
    <row r="547">
      <c r="J547" s="32"/>
    </row>
    <row r="548">
      <c r="J548" s="32"/>
    </row>
    <row r="549">
      <c r="J549" s="32"/>
    </row>
    <row r="550">
      <c r="J550" s="32"/>
    </row>
    <row r="551">
      <c r="J551" s="32"/>
    </row>
    <row r="552">
      <c r="J552" s="32"/>
    </row>
    <row r="553">
      <c r="J553" s="32"/>
    </row>
    <row r="554">
      <c r="J554" s="32"/>
    </row>
    <row r="555">
      <c r="J555" s="32"/>
    </row>
    <row r="556">
      <c r="J556" s="32"/>
    </row>
    <row r="557">
      <c r="J557" s="32"/>
    </row>
    <row r="558">
      <c r="J558" s="32"/>
    </row>
    <row r="559">
      <c r="J559" s="32"/>
    </row>
    <row r="560">
      <c r="J560" s="32"/>
    </row>
    <row r="561">
      <c r="J561" s="32"/>
    </row>
    <row r="562">
      <c r="J562" s="32"/>
    </row>
    <row r="563">
      <c r="J563" s="32"/>
    </row>
    <row r="564">
      <c r="J564" s="32"/>
    </row>
    <row r="565">
      <c r="J565" s="32"/>
    </row>
    <row r="566">
      <c r="J566" s="32"/>
    </row>
    <row r="567">
      <c r="J567" s="32"/>
    </row>
    <row r="568">
      <c r="J568" s="32"/>
    </row>
    <row r="569">
      <c r="J569" s="32"/>
    </row>
    <row r="570">
      <c r="J570" s="32"/>
    </row>
    <row r="571">
      <c r="J571" s="32"/>
    </row>
    <row r="572">
      <c r="J572" s="32"/>
    </row>
    <row r="573">
      <c r="J573" s="32"/>
    </row>
    <row r="574">
      <c r="J574" s="32"/>
    </row>
    <row r="575">
      <c r="J575" s="32"/>
    </row>
    <row r="576">
      <c r="J576" s="32"/>
    </row>
    <row r="577">
      <c r="J577" s="32"/>
    </row>
    <row r="578">
      <c r="J578" s="32"/>
    </row>
    <row r="579">
      <c r="J579" s="32"/>
    </row>
    <row r="580">
      <c r="J580" s="32"/>
    </row>
    <row r="581">
      <c r="J581" s="32"/>
    </row>
    <row r="582">
      <c r="J582" s="32"/>
    </row>
    <row r="583">
      <c r="J583" s="32"/>
    </row>
    <row r="584">
      <c r="J584" s="32"/>
    </row>
    <row r="585">
      <c r="J585" s="32"/>
    </row>
    <row r="586">
      <c r="J586" s="32"/>
    </row>
    <row r="587">
      <c r="J587" s="32"/>
    </row>
    <row r="588">
      <c r="J588" s="32"/>
    </row>
    <row r="589">
      <c r="J589" s="32"/>
    </row>
    <row r="590">
      <c r="J590" s="32"/>
    </row>
    <row r="591">
      <c r="J591" s="32"/>
    </row>
    <row r="592">
      <c r="J592" s="32"/>
    </row>
    <row r="593">
      <c r="J593" s="32"/>
    </row>
    <row r="594">
      <c r="J594" s="32"/>
    </row>
    <row r="595">
      <c r="J595" s="32"/>
    </row>
    <row r="596">
      <c r="J596" s="32"/>
    </row>
    <row r="597">
      <c r="J597" s="32"/>
    </row>
    <row r="598">
      <c r="J598" s="32"/>
    </row>
    <row r="599">
      <c r="J599" s="32"/>
    </row>
    <row r="600">
      <c r="J600" s="32"/>
    </row>
    <row r="601">
      <c r="J601" s="32"/>
    </row>
    <row r="602">
      <c r="J602" s="32"/>
    </row>
    <row r="603">
      <c r="J603" s="32"/>
    </row>
    <row r="604">
      <c r="J604" s="32"/>
    </row>
    <row r="605">
      <c r="J605" s="32"/>
    </row>
    <row r="606">
      <c r="J606" s="32"/>
    </row>
    <row r="607">
      <c r="J607" s="32"/>
    </row>
    <row r="608">
      <c r="J608" s="32"/>
    </row>
    <row r="609">
      <c r="J609" s="32"/>
    </row>
    <row r="610">
      <c r="J610" s="32"/>
    </row>
    <row r="611">
      <c r="J611" s="32"/>
    </row>
    <row r="612">
      <c r="J612" s="32"/>
    </row>
    <row r="613">
      <c r="J613" s="32"/>
    </row>
    <row r="614">
      <c r="J614" s="32"/>
    </row>
    <row r="615">
      <c r="J615" s="32"/>
    </row>
    <row r="616">
      <c r="J616" s="32"/>
    </row>
    <row r="617">
      <c r="J617" s="32"/>
    </row>
    <row r="618">
      <c r="J618" s="32"/>
    </row>
    <row r="619">
      <c r="J619" s="32"/>
    </row>
    <row r="620">
      <c r="J620" s="32"/>
    </row>
    <row r="621">
      <c r="J621" s="32"/>
    </row>
    <row r="622">
      <c r="J622" s="32"/>
    </row>
    <row r="623">
      <c r="J623" s="32"/>
    </row>
    <row r="624">
      <c r="J624" s="32"/>
    </row>
    <row r="625">
      <c r="J625" s="32"/>
    </row>
    <row r="626">
      <c r="J626" s="32"/>
    </row>
    <row r="627">
      <c r="J627" s="32"/>
    </row>
    <row r="628">
      <c r="J628" s="32"/>
    </row>
    <row r="629">
      <c r="J629" s="32"/>
    </row>
    <row r="630">
      <c r="J630" s="32"/>
    </row>
    <row r="631">
      <c r="J631" s="32"/>
    </row>
    <row r="632">
      <c r="J632" s="32"/>
    </row>
    <row r="633">
      <c r="J633" s="32"/>
    </row>
    <row r="634">
      <c r="J634" s="32"/>
    </row>
    <row r="635">
      <c r="J635" s="32"/>
    </row>
    <row r="636">
      <c r="J636" s="32"/>
    </row>
    <row r="637">
      <c r="J637" s="32"/>
    </row>
    <row r="638">
      <c r="J638" s="32"/>
    </row>
    <row r="639">
      <c r="J639" s="32"/>
    </row>
    <row r="640">
      <c r="J640" s="32"/>
    </row>
    <row r="641">
      <c r="J641" s="32"/>
    </row>
    <row r="642">
      <c r="J642" s="32"/>
    </row>
    <row r="643">
      <c r="J643" s="32"/>
    </row>
    <row r="644">
      <c r="J644" s="32"/>
    </row>
    <row r="645">
      <c r="J645" s="32"/>
    </row>
    <row r="646">
      <c r="J646" s="32"/>
    </row>
    <row r="647">
      <c r="J647" s="32"/>
    </row>
    <row r="648">
      <c r="J648" s="32"/>
    </row>
    <row r="649">
      <c r="J649" s="32"/>
    </row>
    <row r="650">
      <c r="J650" s="32"/>
    </row>
    <row r="651">
      <c r="J651" s="32"/>
    </row>
    <row r="652">
      <c r="J652" s="32"/>
    </row>
    <row r="653">
      <c r="J653" s="32"/>
    </row>
    <row r="654">
      <c r="J654" s="32"/>
    </row>
    <row r="655">
      <c r="J655" s="32"/>
    </row>
    <row r="656">
      <c r="J656" s="32"/>
    </row>
    <row r="657">
      <c r="J657" s="32"/>
    </row>
    <row r="658">
      <c r="J658" s="32"/>
    </row>
    <row r="659">
      <c r="J659" s="32"/>
    </row>
    <row r="660">
      <c r="J660" s="32"/>
    </row>
    <row r="661">
      <c r="J661" s="32"/>
    </row>
    <row r="662">
      <c r="J662" s="32"/>
    </row>
    <row r="663">
      <c r="J663" s="32"/>
    </row>
    <row r="664">
      <c r="J664" s="32"/>
    </row>
    <row r="665">
      <c r="J665" s="32"/>
    </row>
    <row r="666">
      <c r="J666" s="32"/>
    </row>
    <row r="667">
      <c r="J667" s="32"/>
    </row>
    <row r="668">
      <c r="J668" s="32"/>
    </row>
    <row r="669">
      <c r="J669" s="32"/>
    </row>
    <row r="670">
      <c r="J670" s="32"/>
    </row>
    <row r="671">
      <c r="J671" s="32"/>
    </row>
    <row r="672">
      <c r="J672" s="32"/>
    </row>
    <row r="673">
      <c r="J673" s="32"/>
    </row>
    <row r="674">
      <c r="J674" s="32"/>
    </row>
    <row r="675">
      <c r="J675" s="32"/>
    </row>
    <row r="676">
      <c r="J676" s="32"/>
    </row>
    <row r="677">
      <c r="J677" s="32"/>
    </row>
    <row r="678">
      <c r="J678" s="32"/>
    </row>
    <row r="679">
      <c r="J679" s="32"/>
    </row>
    <row r="680">
      <c r="J680" s="32"/>
    </row>
    <row r="681">
      <c r="J681" s="32"/>
    </row>
    <row r="682">
      <c r="J682" s="32"/>
    </row>
    <row r="683">
      <c r="J683" s="32"/>
    </row>
    <row r="684">
      <c r="J684" s="32"/>
    </row>
    <row r="685">
      <c r="J685" s="32"/>
    </row>
    <row r="686">
      <c r="J686" s="32"/>
    </row>
    <row r="687">
      <c r="J687" s="32"/>
    </row>
    <row r="688">
      <c r="J688" s="32"/>
    </row>
    <row r="689">
      <c r="J689" s="32"/>
    </row>
    <row r="690">
      <c r="J690" s="32"/>
    </row>
    <row r="691">
      <c r="J691" s="32"/>
    </row>
    <row r="692">
      <c r="J692" s="32"/>
    </row>
    <row r="693">
      <c r="J693" s="32"/>
    </row>
    <row r="694">
      <c r="J694" s="32"/>
    </row>
    <row r="695">
      <c r="J695" s="32"/>
    </row>
    <row r="696">
      <c r="J696" s="32"/>
    </row>
    <row r="697">
      <c r="J697" s="32"/>
    </row>
    <row r="698">
      <c r="J698" s="32"/>
    </row>
    <row r="699">
      <c r="J699" s="32"/>
    </row>
    <row r="700">
      <c r="J700" s="32"/>
    </row>
    <row r="701">
      <c r="J701" s="32"/>
    </row>
    <row r="702">
      <c r="J702" s="32"/>
    </row>
    <row r="703">
      <c r="J703" s="32"/>
    </row>
    <row r="704">
      <c r="J704" s="32"/>
    </row>
    <row r="705">
      <c r="J705" s="32"/>
    </row>
    <row r="706">
      <c r="J706" s="32"/>
    </row>
    <row r="707">
      <c r="J707" s="32"/>
    </row>
    <row r="708">
      <c r="J708" s="32"/>
    </row>
    <row r="709">
      <c r="J709" s="32"/>
    </row>
    <row r="710">
      <c r="J710" s="32"/>
    </row>
    <row r="711">
      <c r="J711" s="32"/>
    </row>
    <row r="712">
      <c r="J712" s="32"/>
    </row>
    <row r="713">
      <c r="J713" s="32"/>
    </row>
    <row r="714">
      <c r="J714" s="32"/>
    </row>
    <row r="715">
      <c r="J715" s="32"/>
    </row>
    <row r="716">
      <c r="J716" s="32"/>
    </row>
    <row r="717">
      <c r="J717" s="32"/>
    </row>
    <row r="718">
      <c r="J718" s="32"/>
    </row>
    <row r="719">
      <c r="J719" s="32"/>
    </row>
    <row r="720">
      <c r="J720" s="32"/>
    </row>
    <row r="721">
      <c r="J721" s="32"/>
    </row>
    <row r="722">
      <c r="J722" s="32"/>
    </row>
    <row r="723">
      <c r="J723" s="32"/>
    </row>
    <row r="724">
      <c r="J724" s="32"/>
    </row>
    <row r="725">
      <c r="J725" s="32"/>
    </row>
    <row r="726">
      <c r="J726" s="32"/>
    </row>
    <row r="727">
      <c r="J727" s="32"/>
    </row>
    <row r="728">
      <c r="J728" s="32"/>
    </row>
    <row r="729">
      <c r="J729" s="32"/>
    </row>
    <row r="730">
      <c r="J730" s="32"/>
    </row>
    <row r="731">
      <c r="J731" s="32"/>
    </row>
    <row r="732">
      <c r="J732" s="32"/>
    </row>
    <row r="733">
      <c r="J733" s="32"/>
    </row>
    <row r="734">
      <c r="J734" s="32"/>
    </row>
    <row r="735">
      <c r="J735" s="32"/>
    </row>
    <row r="736">
      <c r="J736" s="32"/>
    </row>
    <row r="737">
      <c r="J737" s="32"/>
    </row>
    <row r="738">
      <c r="J738" s="32"/>
    </row>
    <row r="739">
      <c r="J739" s="32"/>
    </row>
    <row r="740">
      <c r="J740" s="32"/>
    </row>
    <row r="741">
      <c r="J741" s="32"/>
    </row>
    <row r="742">
      <c r="J742" s="32"/>
    </row>
    <row r="743">
      <c r="J743" s="32"/>
    </row>
    <row r="744">
      <c r="J744" s="32"/>
    </row>
    <row r="745">
      <c r="J745" s="32"/>
    </row>
    <row r="746">
      <c r="J746" s="32"/>
    </row>
    <row r="747">
      <c r="J747" s="32"/>
    </row>
    <row r="748">
      <c r="J748" s="32"/>
    </row>
    <row r="749">
      <c r="J749" s="32"/>
    </row>
    <row r="750">
      <c r="J750" s="32"/>
    </row>
    <row r="751">
      <c r="J751" s="32"/>
    </row>
    <row r="752">
      <c r="J752" s="32"/>
    </row>
    <row r="753">
      <c r="J753" s="32"/>
    </row>
    <row r="754">
      <c r="J754" s="32"/>
    </row>
    <row r="755">
      <c r="J755" s="32"/>
    </row>
    <row r="756">
      <c r="J756" s="32"/>
    </row>
    <row r="757">
      <c r="J757" s="32"/>
    </row>
    <row r="758">
      <c r="J758" s="32"/>
    </row>
    <row r="759">
      <c r="J759" s="32"/>
    </row>
    <row r="760">
      <c r="J760" s="32"/>
    </row>
    <row r="761">
      <c r="J761" s="32"/>
    </row>
    <row r="762">
      <c r="J762" s="32"/>
    </row>
    <row r="763">
      <c r="J763" s="32"/>
    </row>
    <row r="764">
      <c r="J764" s="32"/>
    </row>
    <row r="765">
      <c r="J765" s="32"/>
    </row>
    <row r="766">
      <c r="J766" s="32"/>
    </row>
    <row r="767">
      <c r="J767" s="32"/>
    </row>
    <row r="768">
      <c r="J768" s="32"/>
    </row>
    <row r="769">
      <c r="J769" s="32"/>
    </row>
    <row r="770">
      <c r="J770" s="32"/>
    </row>
    <row r="771">
      <c r="J771" s="32"/>
    </row>
    <row r="772">
      <c r="J772" s="32"/>
    </row>
    <row r="773">
      <c r="J773" s="32"/>
    </row>
    <row r="774">
      <c r="J774" s="32"/>
    </row>
    <row r="775">
      <c r="J775" s="32"/>
    </row>
    <row r="776">
      <c r="J776" s="32"/>
    </row>
    <row r="777">
      <c r="J777" s="32"/>
    </row>
    <row r="778">
      <c r="J778" s="32"/>
    </row>
    <row r="779">
      <c r="J779" s="32"/>
    </row>
    <row r="780">
      <c r="J780" s="32"/>
    </row>
    <row r="781">
      <c r="J781" s="32"/>
    </row>
    <row r="782">
      <c r="J782" s="32"/>
    </row>
    <row r="783">
      <c r="J783" s="32"/>
    </row>
    <row r="784">
      <c r="J784" s="32"/>
    </row>
    <row r="785">
      <c r="J785" s="32"/>
    </row>
    <row r="786">
      <c r="J786" s="32"/>
    </row>
    <row r="787">
      <c r="J787" s="32"/>
    </row>
    <row r="788">
      <c r="J788" s="32"/>
    </row>
    <row r="789">
      <c r="J789" s="32"/>
    </row>
    <row r="790">
      <c r="J790" s="32"/>
    </row>
    <row r="791">
      <c r="J791" s="32"/>
    </row>
    <row r="792">
      <c r="J792" s="32"/>
    </row>
    <row r="793">
      <c r="J793" s="32"/>
    </row>
    <row r="794">
      <c r="J794" s="32"/>
    </row>
    <row r="795">
      <c r="J795" s="32"/>
    </row>
    <row r="796">
      <c r="J796" s="32"/>
    </row>
    <row r="797">
      <c r="J797" s="32"/>
    </row>
    <row r="798">
      <c r="J798" s="32"/>
    </row>
    <row r="799">
      <c r="J799" s="32"/>
    </row>
    <row r="800">
      <c r="J800" s="32"/>
    </row>
    <row r="801">
      <c r="J801" s="32"/>
    </row>
    <row r="802">
      <c r="J802" s="32"/>
    </row>
    <row r="803">
      <c r="J803" s="32"/>
    </row>
    <row r="804">
      <c r="J804" s="32"/>
    </row>
    <row r="805">
      <c r="J805" s="32"/>
    </row>
    <row r="806">
      <c r="J806" s="32"/>
    </row>
    <row r="807">
      <c r="J807" s="32"/>
    </row>
    <row r="808">
      <c r="J808" s="32"/>
    </row>
    <row r="809">
      <c r="J809" s="32"/>
    </row>
    <row r="810">
      <c r="J810" s="32"/>
    </row>
    <row r="811">
      <c r="J811" s="32"/>
    </row>
    <row r="812">
      <c r="J812" s="32"/>
    </row>
    <row r="813">
      <c r="J813" s="32"/>
    </row>
    <row r="814">
      <c r="J814" s="32"/>
    </row>
    <row r="815">
      <c r="J815" s="32"/>
    </row>
    <row r="816">
      <c r="J816" s="32"/>
    </row>
    <row r="817">
      <c r="J817" s="32"/>
    </row>
    <row r="818">
      <c r="J818" s="32"/>
    </row>
    <row r="819">
      <c r="J819" s="32"/>
    </row>
    <row r="820">
      <c r="J820" s="32"/>
    </row>
    <row r="821">
      <c r="J821" s="32"/>
    </row>
    <row r="822">
      <c r="J822" s="32"/>
    </row>
    <row r="823">
      <c r="J823" s="32"/>
    </row>
    <row r="824">
      <c r="J824" s="32"/>
    </row>
    <row r="825">
      <c r="J825" s="32"/>
    </row>
    <row r="826">
      <c r="J826" s="32"/>
    </row>
    <row r="827">
      <c r="J827" s="32"/>
    </row>
    <row r="828">
      <c r="J828" s="32"/>
    </row>
    <row r="829">
      <c r="J829" s="32"/>
    </row>
    <row r="830">
      <c r="J830" s="32"/>
    </row>
    <row r="831">
      <c r="J831" s="32"/>
    </row>
    <row r="832">
      <c r="J832" s="32"/>
    </row>
    <row r="833">
      <c r="J833" s="32"/>
    </row>
    <row r="834">
      <c r="J834" s="32"/>
    </row>
    <row r="835">
      <c r="J835" s="32"/>
    </row>
    <row r="836">
      <c r="J836" s="32"/>
    </row>
    <row r="837">
      <c r="J837" s="32"/>
    </row>
    <row r="838">
      <c r="J838" s="32"/>
    </row>
    <row r="839">
      <c r="J839" s="32"/>
    </row>
    <row r="840">
      <c r="J840" s="32"/>
    </row>
    <row r="841">
      <c r="J841" s="32"/>
    </row>
    <row r="842">
      <c r="J842" s="32"/>
    </row>
    <row r="843">
      <c r="J843" s="32"/>
    </row>
    <row r="844">
      <c r="J844" s="32"/>
    </row>
    <row r="845">
      <c r="J845" s="32"/>
    </row>
    <row r="846">
      <c r="J846" s="32"/>
    </row>
    <row r="847">
      <c r="J847" s="32"/>
    </row>
    <row r="848">
      <c r="J848" s="32"/>
    </row>
    <row r="849">
      <c r="J849" s="32"/>
    </row>
    <row r="850">
      <c r="J850" s="32"/>
    </row>
    <row r="851">
      <c r="J851" s="32"/>
    </row>
    <row r="852">
      <c r="J852" s="32"/>
    </row>
    <row r="853">
      <c r="J853" s="32"/>
    </row>
    <row r="854">
      <c r="J854" s="32"/>
    </row>
    <row r="855">
      <c r="J855" s="32"/>
    </row>
    <row r="856">
      <c r="J856" s="32"/>
    </row>
    <row r="857">
      <c r="J857" s="32"/>
    </row>
    <row r="858">
      <c r="J858" s="32"/>
    </row>
    <row r="859">
      <c r="J859" s="32"/>
    </row>
    <row r="860">
      <c r="J860" s="32"/>
    </row>
    <row r="861">
      <c r="J861" s="32"/>
    </row>
    <row r="862">
      <c r="J862" s="32"/>
    </row>
    <row r="863">
      <c r="J863" s="32"/>
    </row>
    <row r="864">
      <c r="J864" s="32"/>
    </row>
    <row r="865">
      <c r="J865" s="32"/>
    </row>
    <row r="866">
      <c r="J866" s="32"/>
    </row>
    <row r="867">
      <c r="J867" s="32"/>
    </row>
    <row r="868">
      <c r="J868" s="32"/>
    </row>
    <row r="869">
      <c r="J869" s="32"/>
    </row>
    <row r="870">
      <c r="J870" s="32"/>
    </row>
    <row r="871">
      <c r="J871" s="32"/>
    </row>
    <row r="872">
      <c r="J872" s="32"/>
    </row>
    <row r="873">
      <c r="J873" s="32"/>
    </row>
    <row r="874">
      <c r="J874" s="32"/>
    </row>
    <row r="875">
      <c r="J875" s="32"/>
    </row>
    <row r="876">
      <c r="J876" s="32"/>
    </row>
    <row r="877">
      <c r="J877" s="32"/>
    </row>
    <row r="878">
      <c r="J878" s="32"/>
    </row>
    <row r="879">
      <c r="J879" s="32"/>
    </row>
    <row r="880">
      <c r="J880" s="32"/>
    </row>
    <row r="881">
      <c r="J881" s="32"/>
    </row>
    <row r="882">
      <c r="J882" s="32"/>
    </row>
    <row r="883">
      <c r="J883" s="32"/>
    </row>
    <row r="884">
      <c r="J884" s="32"/>
    </row>
    <row r="885">
      <c r="J885" s="32"/>
    </row>
    <row r="886">
      <c r="J886" s="32"/>
    </row>
    <row r="887">
      <c r="J887" s="32"/>
    </row>
    <row r="888">
      <c r="J888" s="32"/>
    </row>
    <row r="889">
      <c r="J889" s="32"/>
    </row>
    <row r="890">
      <c r="J890" s="32"/>
    </row>
    <row r="891">
      <c r="J891" s="32"/>
    </row>
    <row r="892">
      <c r="J892" s="32"/>
    </row>
    <row r="893">
      <c r="J893" s="32"/>
    </row>
    <row r="894">
      <c r="J894" s="32"/>
    </row>
    <row r="895">
      <c r="J895" s="32"/>
    </row>
    <row r="896">
      <c r="J896" s="32"/>
    </row>
    <row r="897">
      <c r="J897" s="32"/>
    </row>
    <row r="898">
      <c r="J898" s="32"/>
    </row>
    <row r="899">
      <c r="J899" s="32"/>
    </row>
    <row r="900">
      <c r="J900" s="32"/>
    </row>
    <row r="901">
      <c r="J901" s="32"/>
    </row>
    <row r="902">
      <c r="J902" s="32"/>
    </row>
    <row r="903">
      <c r="J903" s="32"/>
    </row>
    <row r="904">
      <c r="J904" s="32"/>
    </row>
    <row r="905">
      <c r="J905" s="32"/>
    </row>
    <row r="906">
      <c r="J906" s="32"/>
    </row>
    <row r="907">
      <c r="J907" s="32"/>
    </row>
    <row r="908">
      <c r="J908" s="32"/>
    </row>
    <row r="909">
      <c r="J909" s="32"/>
    </row>
    <row r="910">
      <c r="J910" s="32"/>
    </row>
    <row r="911">
      <c r="J911" s="32"/>
    </row>
    <row r="912">
      <c r="J912" s="32"/>
    </row>
    <row r="913">
      <c r="J913" s="32"/>
    </row>
    <row r="914">
      <c r="J914" s="32"/>
    </row>
    <row r="915">
      <c r="J915" s="32"/>
    </row>
    <row r="916">
      <c r="J916" s="32"/>
    </row>
    <row r="917">
      <c r="J917" s="32"/>
    </row>
    <row r="918">
      <c r="J918" s="32"/>
    </row>
    <row r="919">
      <c r="J919" s="32"/>
    </row>
    <row r="920">
      <c r="J920" s="32"/>
    </row>
    <row r="921">
      <c r="J921" s="32"/>
    </row>
    <row r="922">
      <c r="J922" s="32"/>
    </row>
    <row r="923">
      <c r="J923" s="32"/>
    </row>
    <row r="924">
      <c r="J924" s="32"/>
    </row>
    <row r="925">
      <c r="J925" s="32"/>
    </row>
    <row r="926">
      <c r="J926" s="32"/>
    </row>
    <row r="927">
      <c r="J927" s="32"/>
    </row>
    <row r="928">
      <c r="J928" s="32"/>
    </row>
    <row r="929">
      <c r="J929" s="32"/>
    </row>
    <row r="930">
      <c r="J930" s="32"/>
    </row>
    <row r="931">
      <c r="J931" s="32"/>
    </row>
    <row r="932">
      <c r="J932" s="32"/>
    </row>
    <row r="933">
      <c r="J933" s="32"/>
    </row>
    <row r="934">
      <c r="J934" s="32"/>
    </row>
    <row r="935">
      <c r="J935" s="32"/>
    </row>
    <row r="936">
      <c r="J936" s="32"/>
    </row>
    <row r="937">
      <c r="J937" s="32"/>
    </row>
    <row r="938">
      <c r="J938" s="32"/>
    </row>
    <row r="939">
      <c r="J939" s="32"/>
    </row>
    <row r="940">
      <c r="J940" s="32"/>
    </row>
    <row r="941">
      <c r="J941" s="32"/>
    </row>
    <row r="942">
      <c r="J942" s="32"/>
    </row>
    <row r="943">
      <c r="J943" s="32"/>
    </row>
    <row r="944">
      <c r="J944" s="32"/>
    </row>
    <row r="945">
      <c r="J945" s="32"/>
    </row>
    <row r="946">
      <c r="J946" s="32"/>
    </row>
    <row r="947">
      <c r="J947" s="32"/>
    </row>
    <row r="948">
      <c r="J948" s="32"/>
    </row>
    <row r="949">
      <c r="J949" s="32"/>
    </row>
    <row r="950">
      <c r="J950" s="32"/>
    </row>
    <row r="951">
      <c r="J951" s="32"/>
    </row>
    <row r="952">
      <c r="J952" s="32"/>
    </row>
    <row r="953">
      <c r="J953" s="32"/>
    </row>
    <row r="954">
      <c r="J954" s="32"/>
    </row>
    <row r="955">
      <c r="J955" s="32"/>
    </row>
    <row r="956">
      <c r="J956" s="32"/>
    </row>
    <row r="957">
      <c r="J957" s="32"/>
    </row>
    <row r="958">
      <c r="J958" s="32"/>
    </row>
    <row r="959">
      <c r="J959" s="32"/>
    </row>
    <row r="960">
      <c r="J960" s="32"/>
    </row>
    <row r="961">
      <c r="J961" s="32"/>
    </row>
    <row r="962">
      <c r="J962" s="32"/>
    </row>
    <row r="963">
      <c r="J963" s="32"/>
    </row>
    <row r="964">
      <c r="J964" s="32"/>
    </row>
    <row r="965">
      <c r="J965" s="32"/>
    </row>
    <row r="966">
      <c r="J966" s="32"/>
    </row>
    <row r="967">
      <c r="J967" s="32"/>
    </row>
    <row r="968">
      <c r="J968" s="32"/>
    </row>
    <row r="969">
      <c r="J969" s="32"/>
    </row>
    <row r="970">
      <c r="J970" s="32"/>
    </row>
    <row r="971">
      <c r="J971" s="32"/>
    </row>
    <row r="972">
      <c r="J972" s="32"/>
    </row>
    <row r="973">
      <c r="J973" s="32"/>
    </row>
    <row r="974">
      <c r="J974" s="32"/>
    </row>
    <row r="975">
      <c r="J975" s="32"/>
    </row>
    <row r="976">
      <c r="J976" s="32"/>
    </row>
    <row r="977">
      <c r="J977" s="32"/>
    </row>
    <row r="978">
      <c r="J978" s="32"/>
    </row>
    <row r="979">
      <c r="J979" s="32"/>
    </row>
    <row r="980">
      <c r="J980" s="32"/>
    </row>
    <row r="981">
      <c r="J981" s="32"/>
    </row>
    <row r="982">
      <c r="J982" s="32"/>
    </row>
    <row r="983">
      <c r="J983" s="32"/>
    </row>
    <row r="984">
      <c r="J984" s="32"/>
    </row>
    <row r="985">
      <c r="J985" s="32"/>
    </row>
    <row r="986">
      <c r="J986" s="32"/>
    </row>
    <row r="987">
      <c r="J987" s="32"/>
    </row>
    <row r="988">
      <c r="J988" s="32"/>
    </row>
    <row r="989">
      <c r="J989" s="32"/>
    </row>
    <row r="990">
      <c r="J990" s="32"/>
    </row>
    <row r="991">
      <c r="J991" s="32"/>
    </row>
    <row r="992">
      <c r="J992" s="32"/>
    </row>
    <row r="993">
      <c r="J993" s="32"/>
    </row>
    <row r="994">
      <c r="J994" s="32"/>
    </row>
    <row r="995">
      <c r="J995" s="32"/>
    </row>
    <row r="996">
      <c r="J996" s="32"/>
    </row>
    <row r="997">
      <c r="J997" s="32"/>
    </row>
    <row r="998">
      <c r="J998" s="32"/>
    </row>
    <row r="999">
      <c r="J999" s="32"/>
    </row>
    <row r="1000">
      <c r="J1000" s="32"/>
    </row>
    <row r="1001">
      <c r="J1001" s="32"/>
    </row>
    <row r="1002">
      <c r="J1002" s="32"/>
    </row>
    <row r="1003">
      <c r="J1003" s="32"/>
    </row>
    <row r="1004">
      <c r="J1004" s="32"/>
    </row>
    <row r="1005">
      <c r="J1005" s="32"/>
    </row>
    <row r="1006">
      <c r="J1006" s="32"/>
    </row>
    <row r="1007">
      <c r="J1007" s="32"/>
    </row>
    <row r="1008">
      <c r="J1008" s="32"/>
    </row>
    <row r="1009">
      <c r="J1009" s="32"/>
    </row>
    <row r="1010">
      <c r="J1010" s="32"/>
    </row>
    <row r="1011">
      <c r="J1011" s="32"/>
    </row>
    <row r="1012">
      <c r="J1012" s="32"/>
    </row>
    <row r="1013">
      <c r="J1013" s="32"/>
    </row>
    <row r="1014">
      <c r="J1014" s="32"/>
    </row>
    <row r="1015">
      <c r="J1015" s="32"/>
    </row>
    <row r="1016">
      <c r="J1016" s="32"/>
    </row>
    <row r="1017">
      <c r="J1017" s="32"/>
    </row>
    <row r="1018">
      <c r="J1018" s="32"/>
    </row>
    <row r="1019">
      <c r="J1019" s="32"/>
    </row>
    <row r="1020">
      <c r="J1020" s="32"/>
    </row>
    <row r="1021">
      <c r="J1021" s="32"/>
    </row>
    <row r="1022">
      <c r="J1022" s="32"/>
    </row>
  </sheetData>
  <mergeCells count="47">
    <mergeCell ref="C48:C58"/>
    <mergeCell ref="B59:D59"/>
    <mergeCell ref="C37:C47"/>
    <mergeCell ref="C60:C66"/>
    <mergeCell ref="C67:C73"/>
    <mergeCell ref="C74:C80"/>
    <mergeCell ref="C81:C87"/>
    <mergeCell ref="C88:C94"/>
    <mergeCell ref="A1:D1"/>
    <mergeCell ref="A4:A94"/>
    <mergeCell ref="B4:B58"/>
    <mergeCell ref="C4:C14"/>
    <mergeCell ref="C15:C25"/>
    <mergeCell ref="C26:C36"/>
    <mergeCell ref="B60:B94"/>
    <mergeCell ref="R1:V1"/>
    <mergeCell ref="X1:AB1"/>
    <mergeCell ref="AD1:AH1"/>
    <mergeCell ref="AJ1:AN1"/>
    <mergeCell ref="AP1:AT1"/>
    <mergeCell ref="AV1:AZ1"/>
    <mergeCell ref="A2:A3"/>
    <mergeCell ref="B2:B3"/>
    <mergeCell ref="C2:C3"/>
    <mergeCell ref="D2:D3"/>
    <mergeCell ref="L1:P1"/>
    <mergeCell ref="L2:P2"/>
    <mergeCell ref="X2:AB2"/>
    <mergeCell ref="X4:AB59"/>
    <mergeCell ref="AP2:AT2"/>
    <mergeCell ref="AV2:AZ2"/>
    <mergeCell ref="AC1:AC1022"/>
    <mergeCell ref="AI1:AI1022"/>
    <mergeCell ref="AO1:AO1022"/>
    <mergeCell ref="AU1:AU1022"/>
    <mergeCell ref="BA1:BA1022"/>
    <mergeCell ref="AD2:AH2"/>
    <mergeCell ref="AJ2:AN2"/>
    <mergeCell ref="AD4:AH59"/>
    <mergeCell ref="E1:E1022"/>
    <mergeCell ref="F1:J1"/>
    <mergeCell ref="K1:K1022"/>
    <mergeCell ref="Q1:Q1022"/>
    <mergeCell ref="W1:W1022"/>
    <mergeCell ref="F2:J2"/>
    <mergeCell ref="R2:V2"/>
    <mergeCell ref="R4:V59"/>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1.63"/>
    <col customWidth="1" min="2" max="2" width="8.38"/>
    <col customWidth="1" min="3" max="3" width="9.0"/>
    <col customWidth="1" min="4" max="4" width="10.88"/>
    <col customWidth="1" min="5" max="5" width="7.75"/>
    <col customWidth="1" min="10" max="10" width="5.0"/>
  </cols>
  <sheetData>
    <row r="1">
      <c r="A1" s="12" t="s">
        <v>16</v>
      </c>
      <c r="B1" s="12" t="s">
        <v>2</v>
      </c>
      <c r="C1" s="47" t="s">
        <v>17</v>
      </c>
      <c r="D1" s="47" t="s">
        <v>18</v>
      </c>
      <c r="E1" s="48" t="s">
        <v>30</v>
      </c>
      <c r="F1" s="49" t="s">
        <v>19</v>
      </c>
      <c r="G1" s="15"/>
      <c r="H1" s="15"/>
      <c r="I1" s="16"/>
      <c r="J1" s="50"/>
    </row>
    <row r="2">
      <c r="A2" s="17"/>
      <c r="B2" s="17"/>
      <c r="C2" s="17"/>
      <c r="D2" s="17"/>
      <c r="E2" s="17"/>
      <c r="F2" s="51" t="s">
        <v>4</v>
      </c>
      <c r="G2" s="51" t="s">
        <v>5</v>
      </c>
      <c r="H2" s="51" t="s">
        <v>6</v>
      </c>
      <c r="I2" s="52" t="s">
        <v>7</v>
      </c>
      <c r="J2" s="53" t="s">
        <v>31</v>
      </c>
    </row>
    <row r="3">
      <c r="A3" s="54"/>
      <c r="B3" s="55">
        <v>3.0</v>
      </c>
      <c r="C3" s="56">
        <v>1.0</v>
      </c>
      <c r="D3" s="56">
        <v>5.0</v>
      </c>
      <c r="E3" s="21" t="s">
        <v>32</v>
      </c>
      <c r="F3" s="21">
        <v>1213.54</v>
      </c>
      <c r="G3" s="21">
        <v>1213.54</v>
      </c>
      <c r="H3" s="21">
        <v>0.0</v>
      </c>
      <c r="I3" s="21">
        <v>0.012765884399414</v>
      </c>
      <c r="J3" s="50"/>
    </row>
    <row r="4">
      <c r="A4" s="54"/>
      <c r="E4" s="21" t="s">
        <v>33</v>
      </c>
      <c r="F4" s="21">
        <v>969.58</v>
      </c>
      <c r="G4" s="21">
        <v>969.58</v>
      </c>
      <c r="H4" s="21">
        <v>0.0</v>
      </c>
      <c r="I4" s="21">
        <v>0.011987924575806</v>
      </c>
      <c r="J4" s="50"/>
    </row>
    <row r="5">
      <c r="A5" s="54"/>
      <c r="E5" s="21" t="s">
        <v>34</v>
      </c>
      <c r="F5" s="21">
        <v>1721.33</v>
      </c>
      <c r="G5" s="21">
        <v>1721.33</v>
      </c>
      <c r="H5" s="21">
        <v>0.0</v>
      </c>
      <c r="I5" s="21">
        <v>0.271885871887207</v>
      </c>
      <c r="J5" s="50"/>
    </row>
    <row r="6">
      <c r="A6" s="54"/>
      <c r="E6" s="21" t="s">
        <v>35</v>
      </c>
      <c r="F6" s="21">
        <v>1381.71</v>
      </c>
      <c r="G6" s="21">
        <v>1381.71</v>
      </c>
      <c r="H6" s="21">
        <v>0.0</v>
      </c>
      <c r="I6" s="21">
        <v>0.099986076354981</v>
      </c>
      <c r="J6" s="50"/>
    </row>
    <row r="7">
      <c r="A7" s="54"/>
      <c r="E7" s="21" t="s">
        <v>36</v>
      </c>
      <c r="F7" s="21">
        <v>963.95</v>
      </c>
      <c r="G7" s="21">
        <v>963.95</v>
      </c>
      <c r="H7" s="21">
        <v>0.0</v>
      </c>
      <c r="I7" s="21">
        <v>0.012185096740723</v>
      </c>
      <c r="J7" s="50"/>
    </row>
    <row r="8">
      <c r="A8" s="54"/>
      <c r="E8" s="57" t="s">
        <v>21</v>
      </c>
      <c r="F8" s="26">
        <f t="shared" ref="F8:I8" si="1">AVERAGE(F3:F7)</f>
        <v>1250.022</v>
      </c>
      <c r="G8" s="26">
        <f t="shared" si="1"/>
        <v>1250.022</v>
      </c>
      <c r="H8" s="26">
        <f t="shared" si="1"/>
        <v>0</v>
      </c>
      <c r="I8" s="26">
        <f t="shared" si="1"/>
        <v>0.08176217079</v>
      </c>
      <c r="J8" s="58" t="str">
        <f>IF(MAX(ABS(F8-'summary | O-IRP (low cost insta'!F$3), ABS(G8-'summary | O-IRP (low cost insta'!G$3), ABS(H8-'summary | O-IRP (low cost insta'!H$3), ABS(I8-'summary | O-IRP (low cost insta'!I3))&lt;0.01, "ok", "not ok")</f>
        <v>ok</v>
      </c>
    </row>
    <row r="9">
      <c r="A9" s="54"/>
      <c r="D9" s="56">
        <v>10.0</v>
      </c>
      <c r="E9" s="21" t="s">
        <v>37</v>
      </c>
      <c r="F9" s="21">
        <v>1667.51</v>
      </c>
      <c r="G9" s="21">
        <v>1667.51</v>
      </c>
      <c r="H9" s="21">
        <v>0.0</v>
      </c>
      <c r="I9" s="21">
        <v>0.112109184265137</v>
      </c>
      <c r="J9" s="58"/>
    </row>
    <row r="10">
      <c r="A10" s="54"/>
      <c r="E10" s="21" t="s">
        <v>38</v>
      </c>
      <c r="F10" s="21">
        <v>2164.34</v>
      </c>
      <c r="G10" s="21">
        <v>2164.34</v>
      </c>
      <c r="H10" s="21">
        <v>0.0</v>
      </c>
      <c r="I10" s="21">
        <v>0.206239223480225</v>
      </c>
      <c r="J10" s="58"/>
    </row>
    <row r="11">
      <c r="A11" s="54"/>
      <c r="E11" s="21" t="s">
        <v>39</v>
      </c>
      <c r="F11" s="21">
        <v>1811.18</v>
      </c>
      <c r="G11" s="21">
        <v>1811.18</v>
      </c>
      <c r="H11" s="21">
        <v>0.0</v>
      </c>
      <c r="I11" s="21">
        <v>0.022431135177612</v>
      </c>
      <c r="J11" s="58"/>
    </row>
    <row r="12">
      <c r="A12" s="54"/>
      <c r="E12" s="21" t="s">
        <v>40</v>
      </c>
      <c r="F12" s="21">
        <v>1713.42</v>
      </c>
      <c r="G12" s="21">
        <v>1713.42</v>
      </c>
      <c r="H12" s="21">
        <v>0.0</v>
      </c>
      <c r="I12" s="21">
        <v>0.03703498840332</v>
      </c>
      <c r="J12" s="58"/>
    </row>
    <row r="13">
      <c r="A13" s="54"/>
      <c r="E13" s="21" t="s">
        <v>41</v>
      </c>
      <c r="F13" s="21">
        <v>1855.4</v>
      </c>
      <c r="G13" s="21">
        <v>1855.4</v>
      </c>
      <c r="H13" s="21">
        <v>0.0</v>
      </c>
      <c r="I13" s="21">
        <v>0.290187835693359</v>
      </c>
      <c r="J13" s="58"/>
    </row>
    <row r="14">
      <c r="A14" s="54"/>
      <c r="E14" s="57" t="s">
        <v>21</v>
      </c>
      <c r="F14" s="26">
        <f t="shared" ref="F14:I14" si="2">AVERAGE(F9:F13)</f>
        <v>1842.37</v>
      </c>
      <c r="G14" s="26">
        <f t="shared" si="2"/>
        <v>1842.37</v>
      </c>
      <c r="H14" s="26">
        <f t="shared" si="2"/>
        <v>0</v>
      </c>
      <c r="I14" s="26">
        <f t="shared" si="2"/>
        <v>0.1336004734</v>
      </c>
      <c r="J14" s="59" t="str">
        <f>IF(MAX(ABS(F14-INDIRECT("'summary | O-IRP (low cost instances)'!F"&amp;ROW('summary | O-IRP (low cost insta'!F$3)+(ROW()-8)/6)), ABS(G14-INDIRECT("'summary | O-IRP (low cost instances)'!G"&amp;ROW('summary | O-IRP (low cost insta'!G$3)+(ROW()-8)/6)), ABS(H14-INDIRECT("'summary | O-IRP (low cost instances)'!H"&amp;ROW('summary | O-IRP (low cost insta'!H$3)+(ROW()-8)/6)), ABS(I14-INDIRECT("'summary | O-IRP (low cost instances)'!I"&amp;ROW('summary | O-IRP (low cost insta'!I$3)+(ROW()-8)/6)))&lt;0.01, "ok", "not ok")</f>
        <v>ok</v>
      </c>
    </row>
    <row r="15">
      <c r="A15" s="54"/>
      <c r="D15" s="56">
        <v>15.0</v>
      </c>
      <c r="E15" s="21" t="s">
        <v>42</v>
      </c>
      <c r="F15" s="21">
        <v>2038.41</v>
      </c>
      <c r="G15" s="21">
        <v>2038.41</v>
      </c>
      <c r="H15" s="21">
        <v>0.0</v>
      </c>
      <c r="I15" s="21">
        <v>0.253730058670044</v>
      </c>
      <c r="J15" s="50"/>
    </row>
    <row r="16">
      <c r="A16" s="54"/>
      <c r="E16" s="21" t="s">
        <v>43</v>
      </c>
      <c r="F16" s="21">
        <v>2039.69</v>
      </c>
      <c r="G16" s="21">
        <v>2039.69</v>
      </c>
      <c r="H16" s="21">
        <v>0.0</v>
      </c>
      <c r="I16" s="21">
        <v>0.475694894790649</v>
      </c>
      <c r="J16" s="50"/>
    </row>
    <row r="17">
      <c r="A17" s="54"/>
      <c r="E17" s="21" t="s">
        <v>44</v>
      </c>
      <c r="F17" s="21">
        <v>2357.51</v>
      </c>
      <c r="G17" s="21">
        <v>2357.51</v>
      </c>
      <c r="H17" s="21">
        <v>0.0</v>
      </c>
      <c r="I17" s="21">
        <v>0.047340869903565</v>
      </c>
      <c r="J17" s="50"/>
    </row>
    <row r="18">
      <c r="A18" s="54"/>
      <c r="E18" s="21" t="s">
        <v>45</v>
      </c>
      <c r="F18" s="21">
        <v>2076.01</v>
      </c>
      <c r="G18" s="21">
        <v>2076.01</v>
      </c>
      <c r="H18" s="21">
        <v>0.0</v>
      </c>
      <c r="I18" s="21">
        <v>0.474994897842407</v>
      </c>
      <c r="J18" s="50"/>
    </row>
    <row r="19">
      <c r="A19" s="54"/>
      <c r="E19" s="21" t="s">
        <v>46</v>
      </c>
      <c r="F19" s="21">
        <v>2080.83999407457</v>
      </c>
      <c r="G19" s="21">
        <v>2080.83999407457</v>
      </c>
      <c r="H19" s="21">
        <v>0.0</v>
      </c>
      <c r="I19" s="21">
        <v>1.73852491378784</v>
      </c>
      <c r="J19" s="50"/>
    </row>
    <row r="20">
      <c r="A20" s="54"/>
      <c r="E20" s="57" t="s">
        <v>21</v>
      </c>
      <c r="F20" s="26">
        <f t="shared" ref="F20:I20" si="3">AVERAGE(F15:F19)</f>
        <v>2118.491999</v>
      </c>
      <c r="G20" s="26">
        <f t="shared" si="3"/>
        <v>2118.491999</v>
      </c>
      <c r="H20" s="26">
        <f t="shared" si="3"/>
        <v>0</v>
      </c>
      <c r="I20" s="26">
        <f t="shared" si="3"/>
        <v>0.598057127</v>
      </c>
      <c r="J20" s="59" t="str">
        <f>IF(MAX(ABS(F20-INDIRECT("'summary | O-IRP (low cost instances)'!F"&amp;ROW('summary | O-IRP (low cost insta'!F$3)+(ROW()-8)/6)), ABS(G20-INDIRECT("'summary | O-IRP (low cost instances)'!G"&amp;ROW('summary | O-IRP (low cost insta'!G$3)+(ROW()-8)/6)), ABS(H20-INDIRECT("'summary | O-IRP (low cost instances)'!H"&amp;ROW('summary | O-IRP (low cost insta'!H$3)+(ROW()-8)/6)), ABS(I20-INDIRECT("'summary | O-IRP (low cost instances)'!I"&amp;ROW('summary | O-IRP (low cost insta'!I$3)+(ROW()-8)/6)))&lt;0.01, "ok", "not ok")</f>
        <v>ok</v>
      </c>
    </row>
    <row r="21">
      <c r="A21" s="54"/>
      <c r="D21" s="56">
        <v>20.0</v>
      </c>
      <c r="E21" s="21" t="s">
        <v>47</v>
      </c>
      <c r="F21" s="21">
        <v>2142.38</v>
      </c>
      <c r="G21" s="21">
        <v>2142.38</v>
      </c>
      <c r="H21" s="21">
        <v>0.0</v>
      </c>
      <c r="I21" s="21">
        <v>0.105880975723267</v>
      </c>
      <c r="J21" s="50"/>
    </row>
    <row r="22">
      <c r="A22" s="54"/>
      <c r="E22" s="21" t="s">
        <v>48</v>
      </c>
      <c r="F22" s="21">
        <v>2370.28</v>
      </c>
      <c r="G22" s="21">
        <v>2370.28</v>
      </c>
      <c r="H22" s="21">
        <v>0.0</v>
      </c>
      <c r="I22" s="21">
        <v>0.189273834228516</v>
      </c>
      <c r="J22" s="50"/>
    </row>
    <row r="23">
      <c r="A23" s="54"/>
      <c r="E23" s="21" t="s">
        <v>49</v>
      </c>
      <c r="F23" s="21">
        <v>2454.45</v>
      </c>
      <c r="G23" s="21">
        <v>2454.449994375</v>
      </c>
      <c r="H23" s="21">
        <v>2.29175415777387E-7</v>
      </c>
      <c r="I23" s="21">
        <v>0.150561094284058</v>
      </c>
      <c r="J23" s="50"/>
    </row>
    <row r="24">
      <c r="A24" s="54"/>
      <c r="E24" s="21" t="s">
        <v>50</v>
      </c>
      <c r="F24" s="21">
        <v>3017.76</v>
      </c>
      <c r="G24" s="21">
        <v>3017.76</v>
      </c>
      <c r="H24" s="21">
        <v>0.0</v>
      </c>
      <c r="I24" s="21">
        <v>4.2863199710846</v>
      </c>
      <c r="J24" s="50"/>
    </row>
    <row r="25">
      <c r="A25" s="54"/>
      <c r="E25" s="21" t="s">
        <v>51</v>
      </c>
      <c r="F25" s="21">
        <v>2706.77</v>
      </c>
      <c r="G25" s="21">
        <v>2706.77</v>
      </c>
      <c r="H25" s="21">
        <v>0.0</v>
      </c>
      <c r="I25" s="21">
        <v>2.10317182540894</v>
      </c>
      <c r="J25" s="50"/>
    </row>
    <row r="26">
      <c r="A26" s="54"/>
      <c r="E26" s="57" t="s">
        <v>21</v>
      </c>
      <c r="F26" s="26">
        <f t="shared" ref="F26:I26" si="4">AVERAGE(F21:F25)</f>
        <v>2538.328</v>
      </c>
      <c r="G26" s="26">
        <f t="shared" si="4"/>
        <v>2538.327999</v>
      </c>
      <c r="H26" s="26">
        <f t="shared" si="4"/>
        <v>0.00000004583508316</v>
      </c>
      <c r="I26" s="26">
        <f t="shared" si="4"/>
        <v>1.36704154</v>
      </c>
      <c r="J26" s="59" t="str">
        <f>IF(MAX(ABS(F26-INDIRECT("'summary | O-IRP (low cost instances)'!F"&amp;ROW('summary | O-IRP (low cost insta'!F$3)+(ROW()-8)/6)), ABS(G26-INDIRECT("'summary | O-IRP (low cost instances)'!G"&amp;ROW('summary | O-IRP (low cost insta'!G$3)+(ROW()-8)/6)), ABS(H26-INDIRECT("'summary | O-IRP (low cost instances)'!H"&amp;ROW('summary | O-IRP (low cost insta'!H$3)+(ROW()-8)/6)), ABS(I26-INDIRECT("'summary | O-IRP (low cost instances)'!I"&amp;ROW('summary | O-IRP (low cost insta'!I$3)+(ROW()-8)/6)))&lt;0.01, "ok", "not ok")</f>
        <v>ok</v>
      </c>
    </row>
    <row r="27">
      <c r="A27" s="54"/>
      <c r="D27" s="56">
        <v>25.0</v>
      </c>
      <c r="E27" s="21" t="s">
        <v>52</v>
      </c>
      <c r="F27" s="21">
        <v>2696.39</v>
      </c>
      <c r="G27" s="21">
        <v>2696.39</v>
      </c>
      <c r="H27" s="21">
        <v>0.0</v>
      </c>
      <c r="I27" s="21">
        <v>0.228125810623169</v>
      </c>
      <c r="J27" s="50"/>
    </row>
    <row r="28">
      <c r="A28" s="54"/>
      <c r="E28" s="21" t="s">
        <v>53</v>
      </c>
      <c r="F28" s="21">
        <v>2855.25</v>
      </c>
      <c r="G28" s="21">
        <v>2855.25</v>
      </c>
      <c r="H28" s="21">
        <v>0.0</v>
      </c>
      <c r="I28" s="21">
        <v>2.04697608947754</v>
      </c>
      <c r="J28" s="50"/>
    </row>
    <row r="29">
      <c r="A29" s="54"/>
      <c r="E29" s="21" t="s">
        <v>54</v>
      </c>
      <c r="F29" s="21">
        <v>2876.07</v>
      </c>
      <c r="G29" s="21">
        <v>2876.07</v>
      </c>
      <c r="H29" s="21">
        <v>0.0</v>
      </c>
      <c r="I29" s="21">
        <v>0.621967077255249</v>
      </c>
      <c r="J29" s="50"/>
    </row>
    <row r="30">
      <c r="A30" s="54"/>
      <c r="E30" s="21" t="s">
        <v>55</v>
      </c>
      <c r="F30" s="21">
        <v>2931.55</v>
      </c>
      <c r="G30" s="21">
        <v>2931.55</v>
      </c>
      <c r="H30" s="21">
        <v>0.0</v>
      </c>
      <c r="I30" s="21">
        <v>2.13063311576843</v>
      </c>
      <c r="J30" s="50"/>
    </row>
    <row r="31">
      <c r="A31" s="54"/>
      <c r="E31" s="21" t="s">
        <v>56</v>
      </c>
      <c r="F31" s="21">
        <v>2755.24</v>
      </c>
      <c r="G31" s="21">
        <v>2755.24</v>
      </c>
      <c r="H31" s="21">
        <v>0.0</v>
      </c>
      <c r="I31" s="21">
        <v>0.225574970245361</v>
      </c>
      <c r="J31" s="50"/>
    </row>
    <row r="32">
      <c r="A32" s="54"/>
      <c r="E32" s="57" t="s">
        <v>21</v>
      </c>
      <c r="F32" s="26">
        <f t="shared" ref="F32:I32" si="5">AVERAGE(F27:F31)</f>
        <v>2822.9</v>
      </c>
      <c r="G32" s="26">
        <f t="shared" si="5"/>
        <v>2822.9</v>
      </c>
      <c r="H32" s="26">
        <f t="shared" si="5"/>
        <v>0</v>
      </c>
      <c r="I32" s="26">
        <f t="shared" si="5"/>
        <v>1.050655413</v>
      </c>
      <c r="J32" s="59" t="str">
        <f>IF(MAX(ABS(F32-INDIRECT("'summary | O-IRP (low cost instances)'!F"&amp;ROW('summary | O-IRP (low cost insta'!F$3)+(ROW()-8)/6)), ABS(G32-INDIRECT("'summary | O-IRP (low cost instances)'!G"&amp;ROW('summary | O-IRP (low cost insta'!G$3)+(ROW()-8)/6)), ABS(H32-INDIRECT("'summary | O-IRP (low cost instances)'!H"&amp;ROW('summary | O-IRP (low cost insta'!H$3)+(ROW()-8)/6)), ABS(I32-INDIRECT("'summary | O-IRP (low cost instances)'!I"&amp;ROW('summary | O-IRP (low cost insta'!I$3)+(ROW()-8)/6)))&lt;0.01, "ok", "not ok")</f>
        <v>ok</v>
      </c>
    </row>
    <row r="33">
      <c r="A33" s="54"/>
      <c r="D33" s="56">
        <v>30.0</v>
      </c>
      <c r="E33" s="21" t="s">
        <v>57</v>
      </c>
      <c r="F33" s="21">
        <v>3195.9</v>
      </c>
      <c r="G33" s="21">
        <v>3195.9</v>
      </c>
      <c r="H33" s="21">
        <v>0.0</v>
      </c>
      <c r="I33" s="21">
        <v>0.876947164535522</v>
      </c>
      <c r="J33" s="50"/>
    </row>
    <row r="34">
      <c r="A34" s="54"/>
      <c r="E34" s="21" t="s">
        <v>58</v>
      </c>
      <c r="F34" s="21">
        <v>3119.72</v>
      </c>
      <c r="G34" s="21">
        <v>3119.72</v>
      </c>
      <c r="H34" s="21">
        <v>0.0</v>
      </c>
      <c r="I34" s="21">
        <v>4.74539804458618</v>
      </c>
      <c r="J34" s="50"/>
    </row>
    <row r="35">
      <c r="A35" s="54"/>
      <c r="E35" s="21" t="s">
        <v>59</v>
      </c>
      <c r="F35" s="21">
        <v>3230.7</v>
      </c>
      <c r="G35" s="21">
        <v>3230.7</v>
      </c>
      <c r="H35" s="21">
        <v>0.0</v>
      </c>
      <c r="I35" s="21">
        <v>1.5604350566864</v>
      </c>
      <c r="J35" s="50"/>
    </row>
    <row r="36">
      <c r="A36" s="54"/>
      <c r="E36" s="21" t="s">
        <v>60</v>
      </c>
      <c r="F36" s="21">
        <v>3145.97998543754</v>
      </c>
      <c r="G36" s="21">
        <v>3145.97998543754</v>
      </c>
      <c r="H36" s="21">
        <v>0.0</v>
      </c>
      <c r="I36" s="21">
        <v>30.5262658596039</v>
      </c>
      <c r="J36" s="50"/>
    </row>
    <row r="37">
      <c r="A37" s="54"/>
      <c r="E37" s="21" t="s">
        <v>61</v>
      </c>
      <c r="F37" s="21">
        <v>2720.47</v>
      </c>
      <c r="G37" s="21">
        <v>2720.47</v>
      </c>
      <c r="H37" s="21">
        <v>0.0</v>
      </c>
      <c r="I37" s="21">
        <v>0.450849056243897</v>
      </c>
      <c r="J37" s="50"/>
    </row>
    <row r="38">
      <c r="A38" s="54"/>
      <c r="E38" s="57" t="s">
        <v>21</v>
      </c>
      <c r="F38" s="26">
        <f t="shared" ref="F38:I38" si="6">AVERAGE(F33:F37)</f>
        <v>3082.553997</v>
      </c>
      <c r="G38" s="26">
        <f t="shared" si="6"/>
        <v>3082.553997</v>
      </c>
      <c r="H38" s="26">
        <f t="shared" si="6"/>
        <v>0</v>
      </c>
      <c r="I38" s="26">
        <f t="shared" si="6"/>
        <v>7.631979036</v>
      </c>
      <c r="J38" s="59" t="str">
        <f>IF(MAX(ABS(F38-INDIRECT("'summary | O-IRP (low cost instances)'!F"&amp;ROW('summary | O-IRP (low cost insta'!F$3)+(ROW()-8)/6)), ABS(G38-INDIRECT("'summary | O-IRP (low cost instances)'!G"&amp;ROW('summary | O-IRP (low cost insta'!G$3)+(ROW()-8)/6)), ABS(H38-INDIRECT("'summary | O-IRP (low cost instances)'!H"&amp;ROW('summary | O-IRP (low cost insta'!H$3)+(ROW()-8)/6)), ABS(I38-INDIRECT("'summary | O-IRP (low cost instances)'!I"&amp;ROW('summary | O-IRP (low cost insta'!I$3)+(ROW()-8)/6)))&lt;0.01, "ok", "not ok")</f>
        <v>ok</v>
      </c>
    </row>
    <row r="39">
      <c r="A39" s="54"/>
      <c r="D39" s="56">
        <v>35.0</v>
      </c>
      <c r="E39" s="21" t="s">
        <v>62</v>
      </c>
      <c r="F39" s="21">
        <v>3133.01</v>
      </c>
      <c r="G39" s="21">
        <v>3133.01</v>
      </c>
      <c r="H39" s="21">
        <v>0.0</v>
      </c>
      <c r="I39" s="21">
        <v>0.553112030029297</v>
      </c>
      <c r="J39" s="50"/>
    </row>
    <row r="40">
      <c r="A40" s="54"/>
      <c r="E40" s="21" t="s">
        <v>63</v>
      </c>
      <c r="F40" s="21">
        <v>3349.53</v>
      </c>
      <c r="G40" s="21">
        <v>3349.53</v>
      </c>
      <c r="H40" s="21">
        <v>0.0</v>
      </c>
      <c r="I40" s="21">
        <v>3.56855893135071</v>
      </c>
      <c r="J40" s="50"/>
    </row>
    <row r="41">
      <c r="A41" s="54"/>
      <c r="E41" s="21" t="s">
        <v>64</v>
      </c>
      <c r="F41" s="21">
        <v>3538.77999141848</v>
      </c>
      <c r="G41" s="21">
        <v>3538.77999141848</v>
      </c>
      <c r="H41" s="21">
        <v>0.0</v>
      </c>
      <c r="I41" s="21">
        <v>2.01781392097473</v>
      </c>
      <c r="J41" s="50"/>
    </row>
    <row r="42">
      <c r="A42" s="54"/>
      <c r="E42" s="21" t="s">
        <v>65</v>
      </c>
      <c r="F42" s="21">
        <v>3035.07</v>
      </c>
      <c r="G42" s="21">
        <v>3035.07</v>
      </c>
      <c r="H42" s="21">
        <v>0.0</v>
      </c>
      <c r="I42" s="21">
        <v>1.50558400154114</v>
      </c>
      <c r="J42" s="50"/>
    </row>
    <row r="43">
      <c r="A43" s="54"/>
      <c r="E43" s="21" t="s">
        <v>66</v>
      </c>
      <c r="F43" s="21">
        <v>3107.3</v>
      </c>
      <c r="G43" s="21">
        <v>3107.3</v>
      </c>
      <c r="H43" s="21">
        <v>0.0</v>
      </c>
      <c r="I43" s="21">
        <v>1.06275606155396</v>
      </c>
      <c r="J43" s="50"/>
    </row>
    <row r="44">
      <c r="A44" s="54"/>
      <c r="E44" s="57" t="s">
        <v>21</v>
      </c>
      <c r="F44" s="26">
        <f t="shared" ref="F44:I44" si="7">AVERAGE(F39:F43)</f>
        <v>3232.737998</v>
      </c>
      <c r="G44" s="26">
        <f t="shared" si="7"/>
        <v>3232.737998</v>
      </c>
      <c r="H44" s="26">
        <f t="shared" si="7"/>
        <v>0</v>
      </c>
      <c r="I44" s="26">
        <f t="shared" si="7"/>
        <v>1.741564989</v>
      </c>
      <c r="J44" s="59" t="str">
        <f>IF(MAX(ABS(F44-INDIRECT("'summary | O-IRP (low cost instances)'!F"&amp;ROW('summary | O-IRP (low cost insta'!F$3)+(ROW()-8)/6)), ABS(G44-INDIRECT("'summary | O-IRP (low cost instances)'!G"&amp;ROW('summary | O-IRP (low cost insta'!G$3)+(ROW()-8)/6)), ABS(H44-INDIRECT("'summary | O-IRP (low cost instances)'!H"&amp;ROW('summary | O-IRP (low cost insta'!H$3)+(ROW()-8)/6)), ABS(I44-INDIRECT("'summary | O-IRP (low cost instances)'!I"&amp;ROW('summary | O-IRP (low cost insta'!I$3)+(ROW()-8)/6)))&lt;0.01, "ok", "not ok")</f>
        <v>ok</v>
      </c>
    </row>
    <row r="45">
      <c r="A45" s="54"/>
      <c r="D45" s="56">
        <v>40.0</v>
      </c>
      <c r="E45" s="21" t="s">
        <v>67</v>
      </c>
      <c r="F45" s="21">
        <v>3442.02</v>
      </c>
      <c r="G45" s="21">
        <v>3442.02</v>
      </c>
      <c r="H45" s="21">
        <v>0.0</v>
      </c>
      <c r="I45" s="21">
        <v>2.5115909576416</v>
      </c>
      <c r="J45" s="50"/>
    </row>
    <row r="46">
      <c r="A46" s="54"/>
      <c r="E46" s="21" t="s">
        <v>68</v>
      </c>
      <c r="F46" s="21">
        <v>3622.43993944668</v>
      </c>
      <c r="G46" s="21">
        <v>3622.43993944667</v>
      </c>
      <c r="H46" s="21">
        <v>0.0</v>
      </c>
      <c r="I46" s="21">
        <v>183.192439079285</v>
      </c>
      <c r="J46" s="50"/>
    </row>
    <row r="47">
      <c r="A47" s="54"/>
      <c r="E47" s="21" t="s">
        <v>69</v>
      </c>
      <c r="F47" s="21">
        <v>3601.92</v>
      </c>
      <c r="G47" s="21">
        <v>3601.92</v>
      </c>
      <c r="H47" s="21">
        <v>0.0</v>
      </c>
      <c r="I47" s="21">
        <v>1.07571721076965</v>
      </c>
      <c r="J47" s="50"/>
    </row>
    <row r="48">
      <c r="A48" s="54"/>
      <c r="E48" s="21" t="s">
        <v>70</v>
      </c>
      <c r="F48" s="21">
        <v>3320.41</v>
      </c>
      <c r="G48" s="21">
        <v>3320.41</v>
      </c>
      <c r="H48" s="21">
        <v>0.0</v>
      </c>
      <c r="I48" s="21">
        <v>1.74996018409729</v>
      </c>
      <c r="J48" s="50"/>
    </row>
    <row r="49">
      <c r="A49" s="54"/>
      <c r="E49" s="21" t="s">
        <v>71</v>
      </c>
      <c r="F49" s="21">
        <v>3311.61</v>
      </c>
      <c r="G49" s="21">
        <v>3311.61</v>
      </c>
      <c r="H49" s="21">
        <v>0.0</v>
      </c>
      <c r="I49" s="21">
        <v>17.5673599243164</v>
      </c>
      <c r="J49" s="50"/>
    </row>
    <row r="50">
      <c r="A50" s="54"/>
      <c r="E50" s="57" t="s">
        <v>21</v>
      </c>
      <c r="F50" s="26">
        <f t="shared" ref="F50:I50" si="8">AVERAGE(F45:F49)</f>
        <v>3459.679988</v>
      </c>
      <c r="G50" s="26">
        <f t="shared" si="8"/>
        <v>3459.679988</v>
      </c>
      <c r="H50" s="26">
        <f t="shared" si="8"/>
        <v>0</v>
      </c>
      <c r="I50" s="26">
        <f t="shared" si="8"/>
        <v>41.21941347</v>
      </c>
      <c r="J50" s="59" t="str">
        <f>IF(MAX(ABS(F50-INDIRECT("'summary | O-IRP (low cost instances)'!F"&amp;ROW('summary | O-IRP (low cost insta'!F$3)+(ROW()-8)/6)), ABS(G50-INDIRECT("'summary | O-IRP (low cost instances)'!G"&amp;ROW('summary | O-IRP (low cost insta'!G$3)+(ROW()-8)/6)), ABS(H50-INDIRECT("'summary | O-IRP (low cost instances)'!H"&amp;ROW('summary | O-IRP (low cost insta'!H$3)+(ROW()-8)/6)), ABS(I50-INDIRECT("'summary | O-IRP (low cost instances)'!I"&amp;ROW('summary | O-IRP (low cost insta'!I$3)+(ROW()-8)/6)))&lt;0.01, "ok", "not ok")</f>
        <v>ok</v>
      </c>
    </row>
    <row r="51">
      <c r="A51" s="54"/>
      <c r="D51" s="56">
        <v>45.0</v>
      </c>
      <c r="E51" s="21" t="s">
        <v>72</v>
      </c>
      <c r="F51" s="21">
        <v>3670.58999616</v>
      </c>
      <c r="G51" s="21">
        <v>3670.58999616</v>
      </c>
      <c r="H51" s="21">
        <v>0.0</v>
      </c>
      <c r="I51" s="21">
        <v>1.99886798858643</v>
      </c>
      <c r="J51" s="50"/>
    </row>
    <row r="52">
      <c r="A52" s="54"/>
      <c r="E52" s="21" t="s">
        <v>73</v>
      </c>
      <c r="F52" s="21">
        <v>3445.5</v>
      </c>
      <c r="G52" s="21">
        <v>3445.5</v>
      </c>
      <c r="H52" s="21">
        <v>0.0</v>
      </c>
      <c r="I52" s="21">
        <v>1.70244383811951</v>
      </c>
      <c r="J52" s="50"/>
    </row>
    <row r="53">
      <c r="A53" s="54"/>
      <c r="E53" s="21" t="s">
        <v>74</v>
      </c>
      <c r="F53" s="21">
        <v>3671.76</v>
      </c>
      <c r="G53" s="21">
        <v>3671.76</v>
      </c>
      <c r="H53" s="21">
        <v>0.0</v>
      </c>
      <c r="I53" s="21">
        <v>1.6310567855835</v>
      </c>
      <c r="J53" s="50"/>
    </row>
    <row r="54">
      <c r="A54" s="54"/>
      <c r="E54" s="21" t="s">
        <v>75</v>
      </c>
      <c r="F54" s="21">
        <v>3730.5</v>
      </c>
      <c r="G54" s="21">
        <v>3730.5</v>
      </c>
      <c r="H54" s="21">
        <v>0.0</v>
      </c>
      <c r="I54" s="21">
        <v>8.55000400543213</v>
      </c>
      <c r="J54" s="50"/>
    </row>
    <row r="55">
      <c r="A55" s="54"/>
      <c r="E55" s="21" t="s">
        <v>76</v>
      </c>
      <c r="F55" s="21">
        <v>3446.53</v>
      </c>
      <c r="G55" s="21">
        <v>3446.53</v>
      </c>
      <c r="H55" s="21">
        <v>0.0</v>
      </c>
      <c r="I55" s="21">
        <v>140.062322854996</v>
      </c>
      <c r="J55" s="50"/>
    </row>
    <row r="56">
      <c r="A56" s="54"/>
      <c r="E56" s="57" t="s">
        <v>21</v>
      </c>
      <c r="F56" s="26">
        <f t="shared" ref="F56:I56" si="9">AVERAGE(F51:F55)</f>
        <v>3592.975999</v>
      </c>
      <c r="G56" s="26">
        <f t="shared" si="9"/>
        <v>3592.975999</v>
      </c>
      <c r="H56" s="26">
        <f t="shared" si="9"/>
        <v>0</v>
      </c>
      <c r="I56" s="26">
        <f t="shared" si="9"/>
        <v>30.78893909</v>
      </c>
      <c r="J56" s="59" t="str">
        <f>IF(MAX(ABS(F56-INDIRECT("'summary | O-IRP (low cost instances)'!F"&amp;ROW('summary | O-IRP (low cost insta'!F$3)+(ROW()-8)/6)), ABS(G56-INDIRECT("'summary | O-IRP (low cost instances)'!G"&amp;ROW('summary | O-IRP (low cost insta'!G$3)+(ROW()-8)/6)), ABS(H56-INDIRECT("'summary | O-IRP (low cost instances)'!H"&amp;ROW('summary | O-IRP (low cost insta'!H$3)+(ROW()-8)/6)), ABS(I56-INDIRECT("'summary | O-IRP (low cost instances)'!I"&amp;ROW('summary | O-IRP (low cost insta'!I$3)+(ROW()-8)/6)))&lt;0.01, "ok", "not ok")</f>
        <v>ok</v>
      </c>
    </row>
    <row r="57">
      <c r="A57" s="54"/>
      <c r="D57" s="56">
        <v>50.0</v>
      </c>
      <c r="E57" s="21" t="s">
        <v>77</v>
      </c>
      <c r="F57" s="21">
        <v>3752.59</v>
      </c>
      <c r="G57" s="21">
        <v>3752.59</v>
      </c>
      <c r="H57" s="21">
        <v>0.0</v>
      </c>
      <c r="I57" s="21">
        <v>14.4690799713135</v>
      </c>
      <c r="J57" s="50"/>
    </row>
    <row r="58">
      <c r="A58" s="54"/>
      <c r="E58" s="21" t="s">
        <v>78</v>
      </c>
      <c r="F58" s="21">
        <v>4221.4</v>
      </c>
      <c r="G58" s="21">
        <v>4221.4</v>
      </c>
      <c r="H58" s="21">
        <v>0.0</v>
      </c>
      <c r="I58" s="21">
        <v>65.4067668914795</v>
      </c>
      <c r="J58" s="50"/>
    </row>
    <row r="59">
      <c r="A59" s="54"/>
      <c r="E59" s="21" t="s">
        <v>79</v>
      </c>
      <c r="F59" s="21">
        <v>4149.36</v>
      </c>
      <c r="G59" s="21">
        <v>4149.36</v>
      </c>
      <c r="H59" s="21">
        <v>0.0</v>
      </c>
      <c r="I59" s="21">
        <v>77.2237031459808</v>
      </c>
      <c r="J59" s="50"/>
    </row>
    <row r="60">
      <c r="A60" s="54"/>
      <c r="E60" s="21" t="s">
        <v>80</v>
      </c>
      <c r="F60" s="21">
        <v>4068.82</v>
      </c>
      <c r="G60" s="21">
        <v>4068.82</v>
      </c>
      <c r="H60" s="21">
        <v>0.0</v>
      </c>
      <c r="I60" s="21">
        <v>5.8032009601593</v>
      </c>
      <c r="J60" s="50"/>
    </row>
    <row r="61">
      <c r="A61" s="54"/>
      <c r="E61" s="21" t="s">
        <v>81</v>
      </c>
      <c r="F61" s="21">
        <v>3898.19993203196</v>
      </c>
      <c r="G61" s="21">
        <v>3898.19993203196</v>
      </c>
      <c r="H61" s="21">
        <v>0.0</v>
      </c>
      <c r="I61" s="21">
        <v>321.361212968826</v>
      </c>
      <c r="J61" s="50"/>
    </row>
    <row r="62">
      <c r="A62" s="54"/>
      <c r="E62" s="57" t="s">
        <v>21</v>
      </c>
      <c r="F62" s="26">
        <f t="shared" ref="F62:I62" si="10">AVERAGE(F57:F61)</f>
        <v>4018.073986</v>
      </c>
      <c r="G62" s="26">
        <f t="shared" si="10"/>
        <v>4018.073986</v>
      </c>
      <c r="H62" s="26">
        <f t="shared" si="10"/>
        <v>0</v>
      </c>
      <c r="I62" s="26">
        <f t="shared" si="10"/>
        <v>96.85279279</v>
      </c>
      <c r="J62" s="59" t="str">
        <f>IF(MAX(ABS(F62-INDIRECT("'summary | O-IRP (low cost instances)'!F"&amp;ROW('summary | O-IRP (low cost insta'!F$3)+(ROW()-8)/6)), ABS(G62-INDIRECT("'summary | O-IRP (low cost instances)'!G"&amp;ROW('summary | O-IRP (low cost insta'!G$3)+(ROW()-8)/6)), ABS(H62-INDIRECT("'summary | O-IRP (low cost instances)'!H"&amp;ROW('summary | O-IRP (low cost insta'!H$3)+(ROW()-8)/6)), ABS(I62-INDIRECT("'summary | O-IRP (low cost instances)'!I"&amp;ROW('summary | O-IRP (low cost insta'!I$3)+(ROW()-8)/6)))&lt;0.01, "ok", "not ok")</f>
        <v>ok</v>
      </c>
    </row>
    <row r="63">
      <c r="A63" s="54"/>
      <c r="D63" s="60" t="s">
        <v>21</v>
      </c>
      <c r="E63" s="27"/>
      <c r="F63" s="27"/>
      <c r="G63" s="27"/>
      <c r="H63" s="27"/>
      <c r="I63" s="27"/>
      <c r="J63" s="50"/>
    </row>
    <row r="64">
      <c r="A64" s="54"/>
      <c r="C64" s="56">
        <v>2.0</v>
      </c>
      <c r="D64" s="56">
        <v>5.0</v>
      </c>
      <c r="E64" s="21" t="s">
        <v>32</v>
      </c>
      <c r="F64" s="21">
        <v>1373.89</v>
      </c>
      <c r="G64" s="21">
        <v>1373.89</v>
      </c>
      <c r="H64" s="21">
        <v>0.0</v>
      </c>
      <c r="I64" s="21">
        <v>0.152573108673096</v>
      </c>
      <c r="J64" s="50"/>
    </row>
    <row r="65">
      <c r="A65" s="54"/>
      <c r="E65" s="21" t="s">
        <v>33</v>
      </c>
      <c r="F65" s="21">
        <v>1156.37</v>
      </c>
      <c r="G65" s="21">
        <v>1156.37</v>
      </c>
      <c r="H65" s="21">
        <v>0.0</v>
      </c>
      <c r="I65" s="21">
        <v>0.288047790527344</v>
      </c>
      <c r="J65" s="50"/>
    </row>
    <row r="66">
      <c r="A66" s="54"/>
      <c r="E66" s="21" t="s">
        <v>34</v>
      </c>
      <c r="F66" s="21">
        <v>2401.33</v>
      </c>
      <c r="G66" s="21">
        <v>2401.33</v>
      </c>
      <c r="H66" s="21">
        <v>0.0</v>
      </c>
      <c r="I66" s="21">
        <v>0.410651922225952</v>
      </c>
      <c r="J66" s="50"/>
    </row>
    <row r="67">
      <c r="A67" s="54"/>
      <c r="E67" s="21" t="s">
        <v>35</v>
      </c>
      <c r="F67" s="21">
        <v>1701.71</v>
      </c>
      <c r="G67" s="21">
        <v>1701.71</v>
      </c>
      <c r="H67" s="21">
        <v>0.0</v>
      </c>
      <c r="I67" s="21">
        <v>0.230170011520386</v>
      </c>
      <c r="J67" s="50"/>
    </row>
    <row r="68">
      <c r="A68" s="54"/>
      <c r="E68" s="21" t="s">
        <v>36</v>
      </c>
      <c r="F68" s="21">
        <v>1184.74</v>
      </c>
      <c r="G68" s="21">
        <v>1184.74</v>
      </c>
      <c r="H68" s="21">
        <v>0.0</v>
      </c>
      <c r="I68" s="21">
        <v>0.277772903442383</v>
      </c>
      <c r="J68" s="50"/>
    </row>
    <row r="69">
      <c r="A69" s="54"/>
      <c r="E69" s="57" t="s">
        <v>21</v>
      </c>
      <c r="F69" s="26">
        <f t="shared" ref="F69:I69" si="11">AVERAGE(F64:F68)</f>
        <v>1563.608</v>
      </c>
      <c r="G69" s="26">
        <f t="shared" si="11"/>
        <v>1563.608</v>
      </c>
      <c r="H69" s="26">
        <f t="shared" si="11"/>
        <v>0</v>
      </c>
      <c r="I69" s="26">
        <f t="shared" si="11"/>
        <v>0.2718431473</v>
      </c>
      <c r="J69" s="59" t="str">
        <f>IF(MAX(ABS(F69-INDIRECT("'summary | O-IRP (low cost instances)'!F"&amp;ROW('summary | O-IRP (low cost insta'!F$4)+(ROW()-9)/6)), ABS(G69-INDIRECT("'summary | O-IRP (low cost instances)'!G"&amp;ROW('summary | O-IRP (low cost insta'!G$4)+(ROW()-9)/6)), ABS(H69-INDIRECT("'summary | O-IRP (low cost instances)'!H"&amp;ROW('summary | O-IRP (low cost insta'!H$4)+(ROW()-9)/6)), ABS(I69-INDIRECT("'summary | O-IRP (low cost instances)'!I"&amp;ROW('summary | O-IRP (low cost insta'!I$4)+(ROW()-9)/6)))&lt;0.01, "ok", "not ok")</f>
        <v>ok</v>
      </c>
    </row>
    <row r="70">
      <c r="A70" s="54"/>
      <c r="D70" s="56">
        <v>10.0</v>
      </c>
      <c r="E70" s="21" t="s">
        <v>37</v>
      </c>
      <c r="F70" s="21">
        <v>2187.51</v>
      </c>
      <c r="G70" s="21">
        <v>2187.51</v>
      </c>
      <c r="H70" s="21">
        <v>0.0</v>
      </c>
      <c r="I70" s="21">
        <v>2.04991006851196</v>
      </c>
      <c r="J70" s="50"/>
    </row>
    <row r="71">
      <c r="A71" s="54"/>
      <c r="E71" s="21" t="s">
        <v>38</v>
      </c>
      <c r="F71" s="21">
        <v>2745.49</v>
      </c>
      <c r="G71" s="21">
        <v>2745.49</v>
      </c>
      <c r="H71" s="21">
        <v>0.0</v>
      </c>
      <c r="I71" s="21">
        <v>1.06572008132935</v>
      </c>
      <c r="J71" s="50"/>
    </row>
    <row r="72">
      <c r="A72" s="54"/>
      <c r="E72" s="21" t="s">
        <v>39</v>
      </c>
      <c r="F72" s="21">
        <v>2160.18</v>
      </c>
      <c r="G72" s="21">
        <v>2160.18</v>
      </c>
      <c r="H72" s="21">
        <v>0.0</v>
      </c>
      <c r="I72" s="21">
        <v>0.742794990539551</v>
      </c>
      <c r="J72" s="50"/>
    </row>
    <row r="73">
      <c r="A73" s="54"/>
      <c r="E73" s="21" t="s">
        <v>40</v>
      </c>
      <c r="F73" s="21">
        <v>2422.42</v>
      </c>
      <c r="G73" s="21">
        <v>2422.42</v>
      </c>
      <c r="H73" s="21">
        <v>0.0</v>
      </c>
      <c r="I73" s="21">
        <v>2.09177494049072</v>
      </c>
      <c r="J73" s="50"/>
    </row>
    <row r="74">
      <c r="A74" s="54"/>
      <c r="E74" s="21" t="s">
        <v>41</v>
      </c>
      <c r="F74" s="21">
        <v>2076.4</v>
      </c>
      <c r="G74" s="21">
        <v>2076.4</v>
      </c>
      <c r="H74" s="21">
        <v>0.0</v>
      </c>
      <c r="I74" s="21">
        <v>1.00390601158142</v>
      </c>
      <c r="J74" s="50"/>
    </row>
    <row r="75">
      <c r="A75" s="54"/>
      <c r="E75" s="57" t="s">
        <v>21</v>
      </c>
      <c r="F75" s="26">
        <f t="shared" ref="F75:I75" si="12">AVERAGE(F70:F74)</f>
        <v>2318.4</v>
      </c>
      <c r="G75" s="26">
        <f t="shared" si="12"/>
        <v>2318.4</v>
      </c>
      <c r="H75" s="26">
        <f t="shared" si="12"/>
        <v>0</v>
      </c>
      <c r="I75" s="26">
        <f t="shared" si="12"/>
        <v>1.390821218</v>
      </c>
      <c r="J75" s="59" t="str">
        <f>IF(MAX(ABS(F75-INDIRECT("'summary | O-IRP (low cost instances)'!F"&amp;ROW('summary | O-IRP (low cost insta'!F$4)+(ROW()-9)/6)), ABS(G75-INDIRECT("'summary | O-IRP (low cost instances)'!G"&amp;ROW('summary | O-IRP (low cost insta'!G$4)+(ROW()-9)/6)), ABS(H75-INDIRECT("'summary | O-IRP (low cost instances)'!H"&amp;ROW('summary | O-IRP (low cost insta'!H$4)+(ROW()-9)/6)), ABS(I75-INDIRECT("'summary | O-IRP (low cost instances)'!I"&amp;ROW('summary | O-IRP (low cost insta'!I$4)+(ROW()-9)/6)))&lt;0.01, "ok", "not ok")</f>
        <v>ok</v>
      </c>
    </row>
    <row r="76">
      <c r="A76" s="54"/>
      <c r="D76" s="56">
        <v>15.0</v>
      </c>
      <c r="E76" s="21" t="s">
        <v>42</v>
      </c>
      <c r="F76" s="21">
        <v>2204.41</v>
      </c>
      <c r="G76" s="21">
        <v>2204.41</v>
      </c>
      <c r="H76" s="21">
        <v>0.0</v>
      </c>
      <c r="I76" s="21">
        <v>1.13072204589844</v>
      </c>
      <c r="J76" s="50"/>
    </row>
    <row r="77">
      <c r="A77" s="54"/>
      <c r="E77" s="21" t="s">
        <v>43</v>
      </c>
      <c r="F77" s="21">
        <v>2463.69</v>
      </c>
      <c r="G77" s="21">
        <v>2463.69</v>
      </c>
      <c r="H77" s="21">
        <v>0.0</v>
      </c>
      <c r="I77" s="21">
        <v>4.35099196434021</v>
      </c>
      <c r="J77" s="50"/>
    </row>
    <row r="78">
      <c r="A78" s="54"/>
      <c r="E78" s="21" t="s">
        <v>44</v>
      </c>
      <c r="F78" s="21">
        <v>2692.51</v>
      </c>
      <c r="G78" s="21">
        <v>2692.51</v>
      </c>
      <c r="H78" s="21">
        <v>0.0</v>
      </c>
      <c r="I78" s="21">
        <v>2.60174894332886</v>
      </c>
      <c r="J78" s="50"/>
    </row>
    <row r="79">
      <c r="A79" s="54"/>
      <c r="E79" s="21" t="s">
        <v>45</v>
      </c>
      <c r="F79" s="21">
        <v>2437.88</v>
      </c>
      <c r="G79" s="21">
        <v>2437.88</v>
      </c>
      <c r="H79" s="21">
        <v>0.0</v>
      </c>
      <c r="I79" s="21">
        <v>3.33161687850952</v>
      </c>
      <c r="J79" s="50"/>
    </row>
    <row r="80">
      <c r="A80" s="54"/>
      <c r="E80" s="21" t="s">
        <v>46</v>
      </c>
      <c r="F80" s="21">
        <v>2530.84</v>
      </c>
      <c r="G80" s="21">
        <v>2530.84</v>
      </c>
      <c r="H80" s="21">
        <v>0.0</v>
      </c>
      <c r="I80" s="21">
        <v>3.14991283416748</v>
      </c>
      <c r="J80" s="50"/>
    </row>
    <row r="81">
      <c r="A81" s="54"/>
      <c r="E81" s="57" t="s">
        <v>21</v>
      </c>
      <c r="F81" s="26">
        <f t="shared" ref="F81:I81" si="13">AVERAGE(F76:F80)</f>
        <v>2465.866</v>
      </c>
      <c r="G81" s="26">
        <f t="shared" si="13"/>
        <v>2465.866</v>
      </c>
      <c r="H81" s="26">
        <f t="shared" si="13"/>
        <v>0</v>
      </c>
      <c r="I81" s="26">
        <f t="shared" si="13"/>
        <v>2.912998533</v>
      </c>
      <c r="J81" s="59" t="str">
        <f>IF(MAX(ABS(F81-INDIRECT("'summary | O-IRP (low cost instances)'!F"&amp;ROW('summary | O-IRP (low cost insta'!F$4)+(ROW()-9)/6)), ABS(G81-INDIRECT("'summary | O-IRP (low cost instances)'!G"&amp;ROW('summary | O-IRP (low cost insta'!G$4)+(ROW()-9)/6)), ABS(H81-INDIRECT("'summary | O-IRP (low cost instances)'!H"&amp;ROW('summary | O-IRP (low cost insta'!H$4)+(ROW()-9)/6)), ABS(I81-INDIRECT("'summary | O-IRP (low cost instances)'!I"&amp;ROW('summary | O-IRP (low cost insta'!I$4)+(ROW()-9)/6)))&lt;0.01, "ok", "not ok")</f>
        <v>ok</v>
      </c>
    </row>
    <row r="82">
      <c r="A82" s="54"/>
      <c r="D82" s="56">
        <v>20.0</v>
      </c>
      <c r="E82" s="21" t="s">
        <v>47</v>
      </c>
      <c r="F82" s="21">
        <v>2792.38</v>
      </c>
      <c r="G82" s="21">
        <v>2792.38</v>
      </c>
      <c r="H82" s="21">
        <v>0.0</v>
      </c>
      <c r="I82" s="21">
        <v>16.3469190597534</v>
      </c>
      <c r="J82" s="50"/>
    </row>
    <row r="83">
      <c r="A83" s="54"/>
      <c r="E83" s="21" t="s">
        <v>48</v>
      </c>
      <c r="F83" s="21">
        <v>2537.28</v>
      </c>
      <c r="G83" s="21">
        <v>2537.28</v>
      </c>
      <c r="H83" s="21">
        <v>0.0</v>
      </c>
      <c r="I83" s="21">
        <v>2.3792130947113</v>
      </c>
      <c r="J83" s="50"/>
    </row>
    <row r="84">
      <c r="A84" s="54"/>
      <c r="E84" s="21" t="s">
        <v>49</v>
      </c>
      <c r="F84" s="21">
        <v>2682.45</v>
      </c>
      <c r="G84" s="21">
        <v>2682.45</v>
      </c>
      <c r="H84" s="21">
        <v>0.0</v>
      </c>
      <c r="I84" s="21">
        <v>2.74417591094971</v>
      </c>
      <c r="J84" s="50"/>
    </row>
    <row r="85">
      <c r="A85" s="54"/>
      <c r="E85" s="21" t="s">
        <v>50</v>
      </c>
      <c r="F85" s="21">
        <v>3456.53</v>
      </c>
      <c r="G85" s="21">
        <v>3456.53</v>
      </c>
      <c r="H85" s="21">
        <v>0.0</v>
      </c>
      <c r="I85" s="21">
        <v>81.8922369480133</v>
      </c>
      <c r="J85" s="50"/>
    </row>
    <row r="86">
      <c r="A86" s="54"/>
      <c r="E86" s="21" t="s">
        <v>51</v>
      </c>
      <c r="F86" s="21">
        <v>3273.76999999999</v>
      </c>
      <c r="G86" s="21">
        <v>3273.76999999999</v>
      </c>
      <c r="H86" s="21">
        <v>0.0</v>
      </c>
      <c r="I86" s="21">
        <v>37.6386950016022</v>
      </c>
      <c r="J86" s="50"/>
    </row>
    <row r="87">
      <c r="A87" s="54"/>
      <c r="E87" s="57" t="s">
        <v>21</v>
      </c>
      <c r="F87" s="26">
        <f t="shared" ref="F87:I87" si="14">AVERAGE(F82:F86)</f>
        <v>2948.482</v>
      </c>
      <c r="G87" s="26">
        <f t="shared" si="14"/>
        <v>2948.482</v>
      </c>
      <c r="H87" s="26">
        <f t="shared" si="14"/>
        <v>0</v>
      </c>
      <c r="I87" s="26">
        <f t="shared" si="14"/>
        <v>28.200248</v>
      </c>
      <c r="J87" s="59" t="str">
        <f>IF(MAX(ABS(F87-INDIRECT("'summary | O-IRP (low cost instances)'!F"&amp;ROW('summary | O-IRP (low cost insta'!F$4)+(ROW()-9)/6)), ABS(G87-INDIRECT("'summary | O-IRP (low cost instances)'!G"&amp;ROW('summary | O-IRP (low cost insta'!G$4)+(ROW()-9)/6)), ABS(H87-INDIRECT("'summary | O-IRP (low cost instances)'!H"&amp;ROW('summary | O-IRP (low cost insta'!H$4)+(ROW()-9)/6)), ABS(I87-INDIRECT("'summary | O-IRP (low cost instances)'!I"&amp;ROW('summary | O-IRP (low cost insta'!I$4)+(ROW()-9)/6)))&lt;0.01, "ok", "not ok")</f>
        <v>ok</v>
      </c>
    </row>
    <row r="88">
      <c r="A88" s="54"/>
      <c r="D88" s="56">
        <v>25.0</v>
      </c>
      <c r="E88" s="21" t="s">
        <v>52</v>
      </c>
      <c r="F88" s="21">
        <v>2988.39</v>
      </c>
      <c r="G88" s="21">
        <v>2988.39</v>
      </c>
      <c r="H88" s="21">
        <v>0.0</v>
      </c>
      <c r="I88" s="21">
        <v>3.92957186698914</v>
      </c>
      <c r="J88" s="50"/>
    </row>
    <row r="89">
      <c r="A89" s="54"/>
      <c r="E89" s="21" t="s">
        <v>53</v>
      </c>
      <c r="F89" s="21">
        <v>3341.24988206637</v>
      </c>
      <c r="G89" s="21">
        <v>3341.24988206637</v>
      </c>
      <c r="H89" s="21">
        <v>0.0</v>
      </c>
      <c r="I89" s="21">
        <v>1773.31395792961</v>
      </c>
      <c r="J89" s="50"/>
    </row>
    <row r="90">
      <c r="A90" s="54"/>
      <c r="E90" s="21" t="s">
        <v>54</v>
      </c>
      <c r="F90" s="21">
        <v>3297.07</v>
      </c>
      <c r="G90" s="21">
        <v>3297.07</v>
      </c>
      <c r="H90" s="21">
        <v>0.0</v>
      </c>
      <c r="I90" s="21">
        <v>14.8310971260071</v>
      </c>
      <c r="J90" s="50"/>
    </row>
    <row r="91">
      <c r="A91" s="54"/>
      <c r="E91" s="21" t="s">
        <v>55</v>
      </c>
      <c r="F91" s="21">
        <v>3101.04</v>
      </c>
      <c r="G91" s="21">
        <v>3101.04</v>
      </c>
      <c r="H91" s="21">
        <v>0.0</v>
      </c>
      <c r="I91" s="21">
        <v>10.7935328483582</v>
      </c>
      <c r="J91" s="50"/>
    </row>
    <row r="92">
      <c r="A92" s="54"/>
      <c r="E92" s="21" t="s">
        <v>56</v>
      </c>
      <c r="F92" s="21">
        <v>3306.24</v>
      </c>
      <c r="G92" s="21">
        <v>3306.24</v>
      </c>
      <c r="H92" s="21">
        <v>0.0</v>
      </c>
      <c r="I92" s="21">
        <v>10.9902758598328</v>
      </c>
      <c r="J92" s="50"/>
    </row>
    <row r="93">
      <c r="A93" s="54"/>
      <c r="E93" s="57" t="s">
        <v>21</v>
      </c>
      <c r="F93" s="26">
        <f t="shared" ref="F93:I93" si="15">AVERAGE(F88:F92)</f>
        <v>3206.797976</v>
      </c>
      <c r="G93" s="26">
        <f t="shared" si="15"/>
        <v>3206.797976</v>
      </c>
      <c r="H93" s="26">
        <f t="shared" si="15"/>
        <v>0</v>
      </c>
      <c r="I93" s="26">
        <f t="shared" si="15"/>
        <v>362.7716871</v>
      </c>
      <c r="J93" s="59" t="str">
        <f>IF(MAX(ABS(F93-INDIRECT("'summary | O-IRP (low cost instances)'!F"&amp;ROW('summary | O-IRP (low cost insta'!F$4)+(ROW()-9)/6)), ABS(G93-INDIRECT("'summary | O-IRP (low cost instances)'!G"&amp;ROW('summary | O-IRP (low cost insta'!G$4)+(ROW()-9)/6)), ABS(H93-INDIRECT("'summary | O-IRP (low cost instances)'!H"&amp;ROW('summary | O-IRP (low cost insta'!H$4)+(ROW()-9)/6)), ABS(I93-INDIRECT("'summary | O-IRP (low cost instances)'!I"&amp;ROW('summary | O-IRP (low cost insta'!I$4)+(ROW()-9)/6)))&lt;0.01, "ok", "not ok")</f>
        <v>ok</v>
      </c>
    </row>
    <row r="94">
      <c r="A94" s="54"/>
      <c r="D94" s="56">
        <v>30.0</v>
      </c>
      <c r="E94" s="21" t="s">
        <v>57</v>
      </c>
      <c r="F94" s="21">
        <v>3571.9</v>
      </c>
      <c r="G94" s="21">
        <v>3571.9</v>
      </c>
      <c r="H94" s="21">
        <v>0.0</v>
      </c>
      <c r="I94" s="21">
        <v>186.186916828156</v>
      </c>
      <c r="J94" s="50"/>
    </row>
    <row r="95">
      <c r="A95" s="54"/>
      <c r="E95" s="21" t="s">
        <v>58</v>
      </c>
      <c r="F95" s="21">
        <v>3435.72</v>
      </c>
      <c r="G95" s="21">
        <v>3435.72</v>
      </c>
      <c r="H95" s="21">
        <v>0.0</v>
      </c>
      <c r="I95" s="21">
        <v>23.9247710704803</v>
      </c>
      <c r="J95" s="50"/>
    </row>
    <row r="96">
      <c r="A96" s="54"/>
      <c r="E96" s="21" t="s">
        <v>59</v>
      </c>
      <c r="F96" s="21">
        <v>3374.7</v>
      </c>
      <c r="G96" s="21">
        <v>3374.7</v>
      </c>
      <c r="H96" s="21">
        <v>0.0</v>
      </c>
      <c r="I96" s="21">
        <v>5.72941088676453</v>
      </c>
      <c r="J96" s="50"/>
    </row>
    <row r="97">
      <c r="A97" s="54"/>
      <c r="E97" s="21" t="s">
        <v>60</v>
      </c>
      <c r="F97" s="21">
        <v>3423.25</v>
      </c>
      <c r="G97" s="21">
        <v>3423.25</v>
      </c>
      <c r="H97" s="21">
        <v>0.0</v>
      </c>
      <c r="I97" s="21">
        <v>20.9642050266266</v>
      </c>
      <c r="J97" s="50"/>
    </row>
    <row r="98">
      <c r="A98" s="54"/>
      <c r="E98" s="21" t="s">
        <v>61</v>
      </c>
      <c r="F98" s="21">
        <v>3021.47</v>
      </c>
      <c r="G98" s="21">
        <v>3021.47</v>
      </c>
      <c r="H98" s="21">
        <v>0.0</v>
      </c>
      <c r="I98" s="21">
        <v>13.2762260437012</v>
      </c>
      <c r="J98" s="50"/>
    </row>
    <row r="99">
      <c r="A99" s="54"/>
      <c r="E99" s="57" t="s">
        <v>21</v>
      </c>
      <c r="F99" s="26">
        <f t="shared" ref="F99:I99" si="16">AVERAGE(F94:F98)</f>
        <v>3365.408</v>
      </c>
      <c r="G99" s="26">
        <f t="shared" si="16"/>
        <v>3365.408</v>
      </c>
      <c r="H99" s="26">
        <f t="shared" si="16"/>
        <v>0</v>
      </c>
      <c r="I99" s="26">
        <f t="shared" si="16"/>
        <v>50.01630597</v>
      </c>
      <c r="J99" s="59" t="str">
        <f>IF(MAX(ABS(F99-INDIRECT("'summary | O-IRP (low cost instances)'!F"&amp;ROW('summary | O-IRP (low cost insta'!F$4)+(ROW()-9)/6)), ABS(G99-INDIRECT("'summary | O-IRP (low cost instances)'!G"&amp;ROW('summary | O-IRP (low cost insta'!G$4)+(ROW()-9)/6)), ABS(H99-INDIRECT("'summary | O-IRP (low cost instances)'!H"&amp;ROW('summary | O-IRP (low cost insta'!H$4)+(ROW()-9)/6)), ABS(I99-INDIRECT("'summary | O-IRP (low cost instances)'!I"&amp;ROW('summary | O-IRP (low cost insta'!I$4)+(ROW()-9)/6)))&lt;0.01, "ok", "not ok")</f>
        <v>ok</v>
      </c>
    </row>
    <row r="100">
      <c r="A100" s="54"/>
      <c r="D100" s="56">
        <v>35.0</v>
      </c>
      <c r="E100" s="21" t="s">
        <v>62</v>
      </c>
      <c r="F100" s="21">
        <v>3384.01</v>
      </c>
      <c r="G100" s="21">
        <v>3384.01</v>
      </c>
      <c r="H100" s="21">
        <v>0.0</v>
      </c>
      <c r="I100" s="21">
        <v>13.6837589740753</v>
      </c>
      <c r="J100" s="50"/>
    </row>
    <row r="101">
      <c r="A101" s="54"/>
      <c r="E101" s="21" t="s">
        <v>63</v>
      </c>
      <c r="F101" s="21">
        <v>3665.86</v>
      </c>
      <c r="G101" s="21">
        <v>3665.86</v>
      </c>
      <c r="H101" s="21">
        <v>0.0</v>
      </c>
      <c r="I101" s="21">
        <v>19.817596912384</v>
      </c>
      <c r="J101" s="50"/>
    </row>
    <row r="102">
      <c r="A102" s="54"/>
      <c r="E102" s="21" t="s">
        <v>64</v>
      </c>
      <c r="F102" s="21">
        <v>3909.78</v>
      </c>
      <c r="G102" s="21">
        <v>3909.78</v>
      </c>
      <c r="H102" s="21">
        <v>0.0</v>
      </c>
      <c r="I102" s="21">
        <v>274.523931980133</v>
      </c>
      <c r="J102" s="50"/>
    </row>
    <row r="103">
      <c r="A103" s="54"/>
      <c r="E103" s="21" t="s">
        <v>65</v>
      </c>
      <c r="F103" s="21">
        <v>3246.07</v>
      </c>
      <c r="G103" s="21">
        <v>3246.07</v>
      </c>
      <c r="H103" s="21">
        <v>0.0</v>
      </c>
      <c r="I103" s="21">
        <v>40.2459812164307</v>
      </c>
      <c r="J103" s="50"/>
    </row>
    <row r="104">
      <c r="A104" s="54"/>
      <c r="E104" s="21" t="s">
        <v>66</v>
      </c>
      <c r="F104" s="21">
        <v>3385.3</v>
      </c>
      <c r="G104" s="21">
        <v>3385.3</v>
      </c>
      <c r="H104" s="21">
        <v>0.0</v>
      </c>
      <c r="I104" s="21">
        <v>92.6845619678497</v>
      </c>
      <c r="J104" s="50"/>
    </row>
    <row r="105">
      <c r="A105" s="54"/>
      <c r="E105" s="57" t="s">
        <v>21</v>
      </c>
      <c r="F105" s="26">
        <f t="shared" ref="F105:I105" si="17">AVERAGE(F100:F104)</f>
        <v>3518.204</v>
      </c>
      <c r="G105" s="26">
        <f t="shared" si="17"/>
        <v>3518.204</v>
      </c>
      <c r="H105" s="26">
        <f t="shared" si="17"/>
        <v>0</v>
      </c>
      <c r="I105" s="26">
        <f t="shared" si="17"/>
        <v>88.19116621</v>
      </c>
      <c r="J105" s="59" t="str">
        <f>IF(MAX(ABS(F105-INDIRECT("'summary | O-IRP (low cost instances)'!F"&amp;ROW('summary | O-IRP (low cost insta'!F$4)+(ROW()-9)/6)), ABS(G105-INDIRECT("'summary | O-IRP (low cost instances)'!G"&amp;ROW('summary | O-IRP (low cost insta'!G$4)+(ROW()-9)/6)), ABS(H105-INDIRECT("'summary | O-IRP (low cost instances)'!H"&amp;ROW('summary | O-IRP (low cost insta'!H$4)+(ROW()-9)/6)), ABS(I105-INDIRECT("'summary | O-IRP (low cost instances)'!I"&amp;ROW('summary | O-IRP (low cost insta'!I$4)+(ROW()-9)/6)))&lt;0.01, "ok", "not ok")</f>
        <v>ok</v>
      </c>
    </row>
    <row r="106">
      <c r="A106" s="54"/>
      <c r="D106" s="56">
        <v>40.0</v>
      </c>
      <c r="E106" s="21" t="s">
        <v>67</v>
      </c>
      <c r="F106" s="21">
        <v>3732.02</v>
      </c>
      <c r="G106" s="21">
        <v>3732.02</v>
      </c>
      <c r="H106" s="21">
        <v>0.0</v>
      </c>
      <c r="I106" s="21">
        <v>4280.15095090866</v>
      </c>
      <c r="J106" s="50"/>
    </row>
    <row r="107">
      <c r="A107" s="54"/>
      <c r="E107" s="21" t="s">
        <v>68</v>
      </c>
      <c r="F107" s="21">
        <v>3970.43987092449</v>
      </c>
      <c r="G107" s="21">
        <v>3970.4398709245</v>
      </c>
      <c r="H107" s="21">
        <v>0.0</v>
      </c>
      <c r="I107" s="21">
        <v>1712.2922399044</v>
      </c>
      <c r="J107" s="50"/>
    </row>
    <row r="108">
      <c r="A108" s="54"/>
      <c r="E108" s="21" t="s">
        <v>69</v>
      </c>
      <c r="F108" s="21">
        <v>3832.92</v>
      </c>
      <c r="G108" s="21">
        <v>3832.92</v>
      </c>
      <c r="H108" s="21">
        <v>0.0</v>
      </c>
      <c r="I108" s="21">
        <v>41.2897310256958</v>
      </c>
      <c r="J108" s="50"/>
    </row>
    <row r="109">
      <c r="A109" s="54"/>
      <c r="E109" s="21" t="s">
        <v>70</v>
      </c>
      <c r="F109" s="21">
        <v>3522.41</v>
      </c>
      <c r="G109" s="21">
        <v>3522.41</v>
      </c>
      <c r="H109" s="21">
        <v>0.0</v>
      </c>
      <c r="I109" s="21">
        <v>19.4794480800629</v>
      </c>
      <c r="J109" s="50"/>
    </row>
    <row r="110">
      <c r="A110" s="54"/>
      <c r="E110" s="21" t="s">
        <v>71</v>
      </c>
      <c r="F110" s="21">
        <v>3631.61</v>
      </c>
      <c r="G110" s="21">
        <v>3631.61</v>
      </c>
      <c r="H110" s="21">
        <v>0.0</v>
      </c>
      <c r="I110" s="21">
        <v>145.768831968308</v>
      </c>
      <c r="J110" s="50"/>
    </row>
    <row r="111">
      <c r="A111" s="54"/>
      <c r="E111" s="57" t="s">
        <v>21</v>
      </c>
      <c r="F111" s="26">
        <f t="shared" ref="F111:I111" si="18">AVERAGE(F106:F110)</f>
        <v>3737.879974</v>
      </c>
      <c r="G111" s="26">
        <f t="shared" si="18"/>
        <v>3737.879974</v>
      </c>
      <c r="H111" s="26">
        <f t="shared" si="18"/>
        <v>0</v>
      </c>
      <c r="I111" s="26">
        <f t="shared" si="18"/>
        <v>1239.79624</v>
      </c>
      <c r="J111" s="59" t="str">
        <f>IF(MAX(ABS(F111-INDIRECT("'summary | O-IRP (low cost instances)'!F"&amp;ROW('summary | O-IRP (low cost insta'!F$4)+(ROW()-9)/6)), ABS(G111-INDIRECT("'summary | O-IRP (low cost instances)'!G"&amp;ROW('summary | O-IRP (low cost insta'!G$4)+(ROW()-9)/6)), ABS(H111-INDIRECT("'summary | O-IRP (low cost instances)'!H"&amp;ROW('summary | O-IRP (low cost insta'!H$4)+(ROW()-9)/6)), ABS(I111-INDIRECT("'summary | O-IRP (low cost instances)'!I"&amp;ROW('summary | O-IRP (low cost insta'!I$4)+(ROW()-9)/6)))&lt;0.01, "ok", "not ok")</f>
        <v>ok</v>
      </c>
    </row>
    <row r="112">
      <c r="A112" s="54"/>
      <c r="D112" s="56">
        <v>45.0</v>
      </c>
      <c r="E112" s="21" t="s">
        <v>72</v>
      </c>
      <c r="F112" s="21">
        <v>3797.59</v>
      </c>
      <c r="G112" s="21">
        <v>3797.59</v>
      </c>
      <c r="H112" s="21">
        <v>0.0</v>
      </c>
      <c r="I112" s="21">
        <v>22.6915428638458</v>
      </c>
      <c r="J112" s="50"/>
    </row>
    <row r="113">
      <c r="A113" s="54"/>
      <c r="E113" s="21" t="s">
        <v>73</v>
      </c>
      <c r="F113" s="21">
        <v>3923.5</v>
      </c>
      <c r="G113" s="21">
        <v>3923.5</v>
      </c>
      <c r="H113" s="21">
        <v>0.0</v>
      </c>
      <c r="I113" s="21">
        <v>304.651896953583</v>
      </c>
      <c r="J113" s="50"/>
    </row>
    <row r="114">
      <c r="A114" s="54"/>
      <c r="E114" s="21" t="s">
        <v>74</v>
      </c>
      <c r="F114" s="21">
        <v>3821.7599937</v>
      </c>
      <c r="G114" s="21">
        <v>3821.7599937</v>
      </c>
      <c r="H114" s="21">
        <v>0.0</v>
      </c>
      <c r="I114" s="21">
        <v>16.8131380081177</v>
      </c>
      <c r="J114" s="50"/>
    </row>
    <row r="115">
      <c r="A115" s="54"/>
      <c r="E115" s="21" t="s">
        <v>75</v>
      </c>
      <c r="F115" s="21">
        <v>4189.49989194285</v>
      </c>
      <c r="G115" s="21">
        <v>4078.71506073911</v>
      </c>
      <c r="H115" s="21">
        <v>2.64434500682991</v>
      </c>
      <c r="I115" s="21">
        <v>7221.78365397453</v>
      </c>
      <c r="J115" s="50"/>
    </row>
    <row r="116">
      <c r="A116" s="54"/>
      <c r="E116" s="21" t="s">
        <v>76</v>
      </c>
      <c r="F116" s="21">
        <v>3639.8799127638</v>
      </c>
      <c r="G116" s="21">
        <v>3639.8799127638</v>
      </c>
      <c r="H116" s="21">
        <v>0.0</v>
      </c>
      <c r="I116" s="21">
        <v>2282.76794505119</v>
      </c>
      <c r="J116" s="50"/>
    </row>
    <row r="117">
      <c r="A117" s="54"/>
      <c r="E117" s="57" t="s">
        <v>21</v>
      </c>
      <c r="F117" s="26">
        <f t="shared" ref="F117:I117" si="19">AVERAGE(F112:F116)</f>
        <v>3874.44596</v>
      </c>
      <c r="G117" s="26">
        <f t="shared" si="19"/>
        <v>3852.288993</v>
      </c>
      <c r="H117" s="26">
        <f t="shared" si="19"/>
        <v>0.5288690014</v>
      </c>
      <c r="I117" s="26">
        <f t="shared" si="19"/>
        <v>1969.741635</v>
      </c>
      <c r="J117" s="59" t="str">
        <f>IF(MAX(ABS(F117-INDIRECT("'summary | O-IRP (low cost instances)'!F"&amp;ROW('summary | O-IRP (low cost insta'!F$4)+(ROW()-9)/6)), ABS(G117-INDIRECT("'summary | O-IRP (low cost instances)'!G"&amp;ROW('summary | O-IRP (low cost insta'!G$4)+(ROW()-9)/6)), ABS(H117-INDIRECT("'summary | O-IRP (low cost instances)'!H"&amp;ROW('summary | O-IRP (low cost insta'!H$4)+(ROW()-9)/6)), ABS(I117-INDIRECT("'summary | O-IRP (low cost instances)'!I"&amp;ROW('summary | O-IRP (low cost insta'!I$4)+(ROW()-9)/6)))&lt;0.01, "ok", "not ok")</f>
        <v>ok</v>
      </c>
    </row>
    <row r="118">
      <c r="A118" s="54"/>
      <c r="D118" s="56">
        <v>50.0</v>
      </c>
      <c r="E118" s="21" t="s">
        <v>77</v>
      </c>
      <c r="F118" s="61">
        <v>4342.59</v>
      </c>
      <c r="G118" s="61">
        <v>4045.63324576736</v>
      </c>
      <c r="H118" s="61">
        <v>6.83824064055407</v>
      </c>
      <c r="I118" s="61">
        <v>7219.49499607086</v>
      </c>
      <c r="J118" s="50"/>
    </row>
    <row r="119">
      <c r="A119" s="54"/>
      <c r="E119" s="21" t="s">
        <v>78</v>
      </c>
      <c r="F119" s="21">
        <v>4551.39999017803</v>
      </c>
      <c r="G119" s="21">
        <v>4551.39999017803</v>
      </c>
      <c r="H119" s="21">
        <v>0.0</v>
      </c>
      <c r="I119" s="21">
        <v>601.552801847458</v>
      </c>
      <c r="J119" s="50"/>
    </row>
    <row r="120">
      <c r="A120" s="54"/>
      <c r="E120" s="21" t="s">
        <v>79</v>
      </c>
      <c r="F120" s="21">
        <v>4405.01975304563</v>
      </c>
      <c r="G120" s="21">
        <v>4405.01975304563</v>
      </c>
      <c r="H120" s="21">
        <v>0.0</v>
      </c>
      <c r="I120" s="21">
        <v>2942.5078291893</v>
      </c>
      <c r="J120" s="50"/>
    </row>
    <row r="121">
      <c r="A121" s="54"/>
      <c r="E121" s="21" t="s">
        <v>80</v>
      </c>
      <c r="F121" s="21">
        <v>4325.82</v>
      </c>
      <c r="G121" s="21">
        <v>4325.82</v>
      </c>
      <c r="H121" s="21">
        <v>0.0</v>
      </c>
      <c r="I121" s="21">
        <v>464.737589120865</v>
      </c>
      <c r="J121" s="50"/>
    </row>
    <row r="122">
      <c r="A122" s="54"/>
      <c r="E122" s="21" t="s">
        <v>77</v>
      </c>
      <c r="F122" s="21">
        <v>4566.55</v>
      </c>
      <c r="G122" s="21">
        <v>3966.55824242513</v>
      </c>
      <c r="H122" s="21">
        <v>13.1388413041546</v>
      </c>
      <c r="I122" s="21">
        <v>7213.45997905731</v>
      </c>
      <c r="J122" s="50"/>
    </row>
    <row r="123">
      <c r="A123" s="54"/>
      <c r="E123" s="57" t="s">
        <v>21</v>
      </c>
      <c r="F123" s="26">
        <f t="shared" ref="F123:I123" si="20">AVERAGE(F118:F122)</f>
        <v>4438.275949</v>
      </c>
      <c r="G123" s="26">
        <f t="shared" si="20"/>
        <v>4258.886246</v>
      </c>
      <c r="H123" s="26">
        <f t="shared" si="20"/>
        <v>3.995416389</v>
      </c>
      <c r="I123" s="26">
        <f t="shared" si="20"/>
        <v>3688.350639</v>
      </c>
      <c r="J123" s="59" t="str">
        <f>IF(MAX(ABS(F123-INDIRECT("'summary | O-IRP (low cost instances)'!F"&amp;ROW('summary | O-IRP (low cost insta'!F$4)+(ROW()-9)/6)), ABS(G123-INDIRECT("'summary | O-IRP (low cost instances)'!G"&amp;ROW('summary | O-IRP (low cost insta'!G$4)+(ROW()-9)/6)), ABS(H123-INDIRECT("'summary | O-IRP (low cost instances)'!H"&amp;ROW('summary | O-IRP (low cost insta'!H$4)+(ROW()-9)/6)), ABS(I123-INDIRECT("'summary | O-IRP (low cost instances)'!I"&amp;ROW('summary | O-IRP (low cost insta'!I$4)+(ROW()-9)/6)))&lt;0.01, "ok", "not ok")</f>
        <v>ok</v>
      </c>
    </row>
    <row r="124">
      <c r="A124" s="54"/>
      <c r="D124" s="60" t="s">
        <v>21</v>
      </c>
      <c r="E124" s="27"/>
      <c r="F124" s="27"/>
      <c r="G124" s="27"/>
      <c r="H124" s="27"/>
      <c r="I124" s="27"/>
      <c r="J124" s="50"/>
    </row>
    <row r="125">
      <c r="A125" s="54"/>
      <c r="C125" s="56">
        <v>3.0</v>
      </c>
      <c r="D125" s="56">
        <v>5.0</v>
      </c>
      <c r="E125" s="21" t="s">
        <v>32</v>
      </c>
      <c r="F125" s="21">
        <v>1407.89</v>
      </c>
      <c r="G125" s="21">
        <v>1407.89</v>
      </c>
      <c r="H125" s="21">
        <v>0.0</v>
      </c>
      <c r="I125" s="21">
        <v>0.227603912353516</v>
      </c>
      <c r="J125" s="50"/>
    </row>
    <row r="126">
      <c r="A126" s="54"/>
      <c r="E126" s="21" t="s">
        <v>33</v>
      </c>
      <c r="F126" s="21">
        <v>1561.07</v>
      </c>
      <c r="G126" s="21">
        <v>1561.07</v>
      </c>
      <c r="H126" s="21">
        <v>0.0</v>
      </c>
      <c r="I126" s="21">
        <v>0.49505090713501</v>
      </c>
      <c r="J126" s="50"/>
    </row>
    <row r="127">
      <c r="A127" s="54"/>
      <c r="E127" s="21" t="s">
        <v>34</v>
      </c>
      <c r="F127" s="21">
        <v>2960.75</v>
      </c>
      <c r="G127" s="21">
        <v>2960.75</v>
      </c>
      <c r="H127" s="21">
        <v>0.0</v>
      </c>
      <c r="I127" s="21">
        <v>0.335675954818726</v>
      </c>
      <c r="J127" s="50"/>
    </row>
    <row r="128">
      <c r="A128" s="54"/>
      <c r="E128" s="21" t="s">
        <v>35</v>
      </c>
      <c r="F128" s="21">
        <v>2275.59</v>
      </c>
      <c r="G128" s="21">
        <v>2275.59</v>
      </c>
      <c r="H128" s="21">
        <v>0.0</v>
      </c>
      <c r="I128" s="21">
        <v>0.382789134979248</v>
      </c>
      <c r="J128" s="50"/>
    </row>
    <row r="129">
      <c r="A129" s="54"/>
      <c r="E129" s="21" t="s">
        <v>36</v>
      </c>
      <c r="F129" s="21">
        <v>1478.29</v>
      </c>
      <c r="G129" s="21">
        <v>1478.29</v>
      </c>
      <c r="H129" s="21">
        <v>0.0</v>
      </c>
      <c r="I129" s="21">
        <v>0.52984881401062</v>
      </c>
      <c r="J129" s="50"/>
    </row>
    <row r="130">
      <c r="A130" s="54"/>
      <c r="E130" s="57" t="s">
        <v>21</v>
      </c>
      <c r="F130" s="26">
        <f t="shared" ref="F130:I130" si="21">AVERAGE(F125:F129)</f>
        <v>1936.718</v>
      </c>
      <c r="G130" s="26">
        <f t="shared" si="21"/>
        <v>1936.718</v>
      </c>
      <c r="H130" s="26">
        <f t="shared" si="21"/>
        <v>0</v>
      </c>
      <c r="I130" s="26">
        <f t="shared" si="21"/>
        <v>0.3941937447</v>
      </c>
      <c r="J130" s="59" t="str">
        <f>IF(MAX(ABS(F130-INDIRECT("'summary | O-IRP (low cost instances)'!F"&amp;ROW('summary | O-IRP (low cost insta'!F$5)+(ROW()-10)/6)), ABS(G130-INDIRECT("'summary | O-IRP (low cost instances)'!G"&amp;ROW('summary | O-IRP (low cost insta'!G$5)+(ROW()-10)/6)), ABS(H130-INDIRECT("'summary | O-IRP (low cost instances)'!H"&amp;ROW('summary | O-IRP (low cost insta'!H$5)+(ROW()-10)/6)), ABS(I130-INDIRECT("'summary | O-IRP (low cost instances)'!I"&amp;ROW('summary | O-IRP (low cost insta'!I$5)+(ROW()-10)/6)))&lt;0.01, "ok", "not ok")</f>
        <v>ok</v>
      </c>
    </row>
    <row r="131">
      <c r="A131" s="54"/>
      <c r="D131" s="56">
        <v>10.0</v>
      </c>
      <c r="E131" s="21" t="s">
        <v>37</v>
      </c>
      <c r="F131" s="21">
        <v>2656.51</v>
      </c>
      <c r="G131" s="21">
        <v>2656.51</v>
      </c>
      <c r="H131" s="21">
        <v>0.0</v>
      </c>
      <c r="I131" s="21">
        <v>5.41373109817505</v>
      </c>
      <c r="J131" s="50"/>
    </row>
    <row r="132">
      <c r="A132" s="54"/>
      <c r="E132" s="21" t="s">
        <v>38</v>
      </c>
      <c r="F132" s="21">
        <v>3405.78</v>
      </c>
      <c r="G132" s="21">
        <v>3405.78</v>
      </c>
      <c r="H132" s="21">
        <v>0.0</v>
      </c>
      <c r="I132" s="21">
        <v>2.8084819316864</v>
      </c>
      <c r="J132" s="50"/>
    </row>
    <row r="133">
      <c r="A133" s="54"/>
      <c r="E133" s="21" t="s">
        <v>39</v>
      </c>
      <c r="F133" s="21">
        <v>2588.04</v>
      </c>
      <c r="G133" s="21">
        <v>2588.04</v>
      </c>
      <c r="H133" s="21">
        <v>0.0</v>
      </c>
      <c r="I133" s="21">
        <v>2.07911586761475</v>
      </c>
      <c r="J133" s="50"/>
    </row>
    <row r="134">
      <c r="A134" s="54"/>
      <c r="E134" s="21" t="s">
        <v>40</v>
      </c>
      <c r="F134" s="21">
        <v>3123.18</v>
      </c>
      <c r="G134" s="21">
        <v>3123.18</v>
      </c>
      <c r="H134" s="21">
        <v>0.0</v>
      </c>
      <c r="I134" s="21">
        <v>5.33487010002136</v>
      </c>
      <c r="J134" s="50"/>
    </row>
    <row r="135">
      <c r="A135" s="54"/>
      <c r="E135" s="21" t="s">
        <v>41</v>
      </c>
      <c r="F135" s="21">
        <v>2378.33</v>
      </c>
      <c r="G135" s="21">
        <v>2378.33</v>
      </c>
      <c r="H135" s="21">
        <v>0.0</v>
      </c>
      <c r="I135" s="21">
        <v>2.02456498146057</v>
      </c>
      <c r="J135" s="50"/>
    </row>
    <row r="136">
      <c r="A136" s="54"/>
      <c r="E136" s="57" t="s">
        <v>21</v>
      </c>
      <c r="F136" s="26">
        <f t="shared" ref="F136:I136" si="22">AVERAGE(F131:F135)</f>
        <v>2830.368</v>
      </c>
      <c r="G136" s="26">
        <f t="shared" si="22"/>
        <v>2830.368</v>
      </c>
      <c r="H136" s="26">
        <f t="shared" si="22"/>
        <v>0</v>
      </c>
      <c r="I136" s="26">
        <f t="shared" si="22"/>
        <v>3.532152796</v>
      </c>
      <c r="J136" s="59" t="str">
        <f>IF(MAX(ABS(F136-INDIRECT("'summary | O-IRP (low cost instances)'!F"&amp;ROW('summary | O-IRP (low cost insta'!F$5)+(ROW()-10)/6)), ABS(G136-INDIRECT("'summary | O-IRP (low cost instances)'!G"&amp;ROW('summary | O-IRP (low cost insta'!G$5)+(ROW()-10)/6)), ABS(H136-INDIRECT("'summary | O-IRP (low cost instances)'!H"&amp;ROW('summary | O-IRP (low cost insta'!H$5)+(ROW()-10)/6)), ABS(I136-INDIRECT("'summary | O-IRP (low cost instances)'!I"&amp;ROW('summary | O-IRP (low cost insta'!I$5)+(ROW()-10)/6)))&lt;0.01, "ok", "not ok")</f>
        <v>ok</v>
      </c>
    </row>
    <row r="137">
      <c r="A137" s="54"/>
      <c r="D137" s="56">
        <v>15.0</v>
      </c>
      <c r="E137" s="21" t="s">
        <v>42</v>
      </c>
      <c r="F137" s="21">
        <v>2691.32</v>
      </c>
      <c r="G137" s="21">
        <v>2691.32</v>
      </c>
      <c r="H137" s="21">
        <v>0.0</v>
      </c>
      <c r="I137" s="21">
        <v>6.14700102806091</v>
      </c>
      <c r="J137" s="50"/>
    </row>
    <row r="138">
      <c r="A138" s="54"/>
      <c r="E138" s="21" t="s">
        <v>43</v>
      </c>
      <c r="F138" s="21">
        <v>2665.69</v>
      </c>
      <c r="G138" s="21">
        <v>2665.69</v>
      </c>
      <c r="H138" s="21">
        <v>0.0</v>
      </c>
      <c r="I138" s="21">
        <v>5.16821384429932</v>
      </c>
      <c r="J138" s="50"/>
    </row>
    <row r="139">
      <c r="A139" s="54"/>
      <c r="E139" s="21" t="s">
        <v>44</v>
      </c>
      <c r="F139" s="21">
        <v>2964.51</v>
      </c>
      <c r="G139" s="21">
        <v>2964.51</v>
      </c>
      <c r="H139" s="21">
        <v>0.0</v>
      </c>
      <c r="I139" s="21">
        <v>2.90885400772095</v>
      </c>
      <c r="J139" s="50"/>
    </row>
    <row r="140">
      <c r="A140" s="54"/>
      <c r="E140" s="21" t="s">
        <v>45</v>
      </c>
      <c r="F140" s="21">
        <v>2811.00999999999</v>
      </c>
      <c r="G140" s="21">
        <v>2811.00999999999</v>
      </c>
      <c r="H140" s="21">
        <v>0.0</v>
      </c>
      <c r="I140" s="21">
        <v>5.75522303581238</v>
      </c>
      <c r="J140" s="50"/>
    </row>
    <row r="141">
      <c r="A141" s="54"/>
      <c r="E141" s="21" t="s">
        <v>46</v>
      </c>
      <c r="F141" s="21">
        <v>3180.84</v>
      </c>
      <c r="G141" s="21">
        <v>3180.84</v>
      </c>
      <c r="H141" s="21">
        <v>0.0</v>
      </c>
      <c r="I141" s="21">
        <v>9.25150299072266</v>
      </c>
      <c r="J141" s="50"/>
    </row>
    <row r="142">
      <c r="A142" s="54"/>
      <c r="E142" s="57" t="s">
        <v>21</v>
      </c>
      <c r="F142" s="26">
        <f t="shared" ref="F142:I142" si="23">AVERAGE(F137:F141)</f>
        <v>2862.674</v>
      </c>
      <c r="G142" s="26">
        <f t="shared" si="23"/>
        <v>2862.674</v>
      </c>
      <c r="H142" s="26">
        <f t="shared" si="23"/>
        <v>0</v>
      </c>
      <c r="I142" s="26">
        <f t="shared" si="23"/>
        <v>5.846158981</v>
      </c>
      <c r="J142" s="59" t="str">
        <f>IF(MAX(ABS(F142-INDIRECT("'summary | O-IRP (low cost instances)'!F"&amp;ROW('summary | O-IRP (low cost insta'!F$5)+(ROW()-10)/6)), ABS(G142-INDIRECT("'summary | O-IRP (low cost instances)'!G"&amp;ROW('summary | O-IRP (low cost insta'!G$5)+(ROW()-10)/6)), ABS(H142-INDIRECT("'summary | O-IRP (low cost instances)'!H"&amp;ROW('summary | O-IRP (low cost insta'!H$5)+(ROW()-10)/6)), ABS(I142-INDIRECT("'summary | O-IRP (low cost instances)'!I"&amp;ROW('summary | O-IRP (low cost insta'!I$5)+(ROW()-10)/6)))&lt;0.01, "ok", "not ok")</f>
        <v>ok</v>
      </c>
    </row>
    <row r="143">
      <c r="A143" s="54"/>
      <c r="D143" s="56">
        <v>20.0</v>
      </c>
      <c r="E143" s="21" t="s">
        <v>47</v>
      </c>
      <c r="F143" s="21">
        <v>3483.46</v>
      </c>
      <c r="G143" s="21">
        <v>3483.46</v>
      </c>
      <c r="H143" s="21">
        <v>0.0</v>
      </c>
      <c r="I143" s="21">
        <v>637.884695053101</v>
      </c>
      <c r="J143" s="50"/>
    </row>
    <row r="144">
      <c r="A144" s="54"/>
      <c r="E144" s="21" t="s">
        <v>48</v>
      </c>
      <c r="F144" s="21">
        <v>2780.28</v>
      </c>
      <c r="G144" s="21">
        <v>2780.28</v>
      </c>
      <c r="H144" s="21">
        <v>0.0</v>
      </c>
      <c r="I144" s="21">
        <v>11.6157059669495</v>
      </c>
      <c r="J144" s="50"/>
    </row>
    <row r="145">
      <c r="A145" s="54"/>
      <c r="E145" s="21" t="s">
        <v>49</v>
      </c>
      <c r="F145" s="21">
        <v>2928.45</v>
      </c>
      <c r="G145" s="21">
        <v>2928.45</v>
      </c>
      <c r="H145" s="21">
        <v>0.0</v>
      </c>
      <c r="I145" s="21">
        <v>3.93160200119019</v>
      </c>
      <c r="J145" s="50"/>
    </row>
    <row r="146">
      <c r="A146" s="54"/>
      <c r="E146" s="21" t="s">
        <v>50</v>
      </c>
      <c r="F146" s="21">
        <v>3984.82999943726</v>
      </c>
      <c r="G146" s="21">
        <v>3984.82999943726</v>
      </c>
      <c r="H146" s="21">
        <v>0.0</v>
      </c>
      <c r="I146" s="21">
        <v>219.820837020874</v>
      </c>
      <c r="J146" s="50"/>
    </row>
    <row r="147">
      <c r="A147" s="54"/>
      <c r="E147" s="21" t="s">
        <v>51</v>
      </c>
      <c r="F147" s="21">
        <v>3980.77</v>
      </c>
      <c r="G147" s="21">
        <v>3980.77</v>
      </c>
      <c r="H147" s="21">
        <v>0.0</v>
      </c>
      <c r="I147" s="21">
        <v>119.198539018631</v>
      </c>
      <c r="J147" s="50"/>
    </row>
    <row r="148">
      <c r="A148" s="54"/>
      <c r="E148" s="57" t="s">
        <v>21</v>
      </c>
      <c r="F148" s="26">
        <f t="shared" ref="F148:I148" si="24">AVERAGE(F143:F147)</f>
        <v>3431.558</v>
      </c>
      <c r="G148" s="26">
        <f t="shared" si="24"/>
        <v>3431.558</v>
      </c>
      <c r="H148" s="26">
        <f t="shared" si="24"/>
        <v>0</v>
      </c>
      <c r="I148" s="26">
        <f t="shared" si="24"/>
        <v>198.4902758</v>
      </c>
      <c r="J148" s="59" t="str">
        <f>IF(MAX(ABS(F148-INDIRECT("'summary | O-IRP (low cost instances)'!F"&amp;ROW('summary | O-IRP (low cost insta'!F$5)+(ROW()-10)/6)), ABS(G148-INDIRECT("'summary | O-IRP (low cost instances)'!G"&amp;ROW('summary | O-IRP (low cost insta'!G$5)+(ROW()-10)/6)), ABS(H148-INDIRECT("'summary | O-IRP (low cost instances)'!H"&amp;ROW('summary | O-IRP (low cost insta'!H$5)+(ROW()-10)/6)), ABS(I148-INDIRECT("'summary | O-IRP (low cost instances)'!I"&amp;ROW('summary | O-IRP (low cost insta'!I$5)+(ROW()-10)/6)))&lt;0.01, "ok", "not ok")</f>
        <v>ok</v>
      </c>
    </row>
    <row r="149">
      <c r="A149" s="54"/>
      <c r="D149" s="56">
        <v>25.0</v>
      </c>
      <c r="E149" s="21" t="s">
        <v>52</v>
      </c>
      <c r="F149" s="21">
        <v>3358.39</v>
      </c>
      <c r="G149" s="21">
        <v>3358.39</v>
      </c>
      <c r="H149" s="21">
        <v>0.0</v>
      </c>
      <c r="I149" s="21">
        <v>8.43384099006653</v>
      </c>
      <c r="J149" s="50"/>
    </row>
    <row r="150">
      <c r="A150" s="54"/>
      <c r="E150" s="21" t="s">
        <v>53</v>
      </c>
      <c r="F150" s="21">
        <v>3891.25</v>
      </c>
      <c r="G150" s="21">
        <v>3594.73893995624</v>
      </c>
      <c r="H150" s="21">
        <v>7.61994372100892</v>
      </c>
      <c r="I150" s="21">
        <v>7226.99389100075</v>
      </c>
      <c r="J150" s="50"/>
    </row>
    <row r="151">
      <c r="A151" s="54"/>
      <c r="E151" s="21" t="s">
        <v>54</v>
      </c>
      <c r="F151" s="21">
        <v>3893.07</v>
      </c>
      <c r="G151" s="21">
        <v>3893.07</v>
      </c>
      <c r="H151" s="21">
        <v>0.0</v>
      </c>
      <c r="I151" s="21">
        <v>73.5793001651764</v>
      </c>
      <c r="J151" s="50"/>
    </row>
    <row r="152">
      <c r="A152" s="54"/>
      <c r="E152" s="21" t="s">
        <v>55</v>
      </c>
      <c r="F152" s="21">
        <v>3511.84</v>
      </c>
      <c r="G152" s="21">
        <v>3511.84</v>
      </c>
      <c r="H152" s="21">
        <v>0.0</v>
      </c>
      <c r="I152" s="21">
        <v>24.7306439876556</v>
      </c>
      <c r="J152" s="50"/>
    </row>
    <row r="153">
      <c r="A153" s="54"/>
      <c r="E153" s="21" t="s">
        <v>56</v>
      </c>
      <c r="F153" s="21">
        <v>3919.24</v>
      </c>
      <c r="G153" s="21">
        <v>3919.24</v>
      </c>
      <c r="H153" s="21">
        <v>0.0</v>
      </c>
      <c r="I153" s="21">
        <v>477.662657022476</v>
      </c>
      <c r="J153" s="50"/>
    </row>
    <row r="154">
      <c r="A154" s="54"/>
      <c r="E154" s="57" t="s">
        <v>21</v>
      </c>
      <c r="F154" s="26">
        <f t="shared" ref="F154:I154" si="25">AVERAGE(F149:F153)</f>
        <v>3714.758</v>
      </c>
      <c r="G154" s="26">
        <f t="shared" si="25"/>
        <v>3655.455788</v>
      </c>
      <c r="H154" s="26">
        <f t="shared" si="25"/>
        <v>1.523988744</v>
      </c>
      <c r="I154" s="26">
        <f t="shared" si="25"/>
        <v>1562.280067</v>
      </c>
      <c r="J154" s="59" t="str">
        <f>IF(MAX(ABS(F154-INDIRECT("'summary | O-IRP (low cost instances)'!F"&amp;ROW('summary | O-IRP (low cost insta'!F$5)+(ROW()-10)/6)), ABS(G154-INDIRECT("'summary | O-IRP (low cost instances)'!G"&amp;ROW('summary | O-IRP (low cost insta'!G$5)+(ROW()-10)/6)), ABS(H154-INDIRECT("'summary | O-IRP (low cost instances)'!H"&amp;ROW('summary | O-IRP (low cost insta'!H$5)+(ROW()-10)/6)), ABS(I154-INDIRECT("'summary | O-IRP (low cost instances)'!I"&amp;ROW('summary | O-IRP (low cost insta'!I$5)+(ROW()-10)/6)))&lt;0.01, "ok", "not ok")</f>
        <v>ok</v>
      </c>
    </row>
    <row r="155">
      <c r="A155" s="54"/>
      <c r="D155" s="56">
        <v>30.0</v>
      </c>
      <c r="E155" s="21" t="s">
        <v>57</v>
      </c>
      <c r="F155" s="21">
        <v>4018.9</v>
      </c>
      <c r="G155" s="21">
        <v>4018.9</v>
      </c>
      <c r="H155" s="21">
        <v>0.0</v>
      </c>
      <c r="I155" s="21">
        <v>1697.37610316277</v>
      </c>
      <c r="J155" s="50"/>
    </row>
    <row r="156">
      <c r="A156" s="54"/>
      <c r="E156" s="21" t="s">
        <v>58</v>
      </c>
      <c r="F156" s="21">
        <v>3895.77</v>
      </c>
      <c r="G156" s="21">
        <v>3895.77</v>
      </c>
      <c r="H156" s="21">
        <v>0.0</v>
      </c>
      <c r="I156" s="21">
        <v>1085.78846693039</v>
      </c>
      <c r="J156" s="50"/>
    </row>
    <row r="157">
      <c r="A157" s="54"/>
      <c r="E157" s="21" t="s">
        <v>59</v>
      </c>
      <c r="F157" s="21">
        <v>3578.7</v>
      </c>
      <c r="G157" s="21">
        <v>3578.7</v>
      </c>
      <c r="H157" s="21">
        <v>0.0</v>
      </c>
      <c r="I157" s="21">
        <v>26.5113859176636</v>
      </c>
      <c r="J157" s="50"/>
    </row>
    <row r="158">
      <c r="A158" s="54"/>
      <c r="E158" s="21" t="s">
        <v>60</v>
      </c>
      <c r="F158" s="21">
        <v>3784.92992504226</v>
      </c>
      <c r="G158" s="21">
        <v>3784.92992504226</v>
      </c>
      <c r="H158" s="21">
        <v>0.0</v>
      </c>
      <c r="I158" s="21">
        <v>879.940088987351</v>
      </c>
      <c r="J158" s="50"/>
    </row>
    <row r="159">
      <c r="A159" s="54"/>
      <c r="E159" s="21" t="s">
        <v>61</v>
      </c>
      <c r="F159" s="21">
        <v>3394.47</v>
      </c>
      <c r="G159" s="21">
        <v>3394.47</v>
      </c>
      <c r="H159" s="21">
        <v>0.0</v>
      </c>
      <c r="I159" s="21">
        <v>2274.30544686317</v>
      </c>
      <c r="J159" s="50"/>
    </row>
    <row r="160">
      <c r="A160" s="54"/>
      <c r="E160" s="57" t="s">
        <v>21</v>
      </c>
      <c r="F160" s="26">
        <f t="shared" ref="F160:I160" si="26">AVERAGE(F155:F159)</f>
        <v>3734.553985</v>
      </c>
      <c r="G160" s="26">
        <f t="shared" si="26"/>
        <v>3734.553985</v>
      </c>
      <c r="H160" s="26">
        <f t="shared" si="26"/>
        <v>0</v>
      </c>
      <c r="I160" s="26">
        <f t="shared" si="26"/>
        <v>1192.784298</v>
      </c>
      <c r="J160" s="59" t="str">
        <f>IF(MAX(ABS(F160-INDIRECT("'summary | O-IRP (low cost instances)'!F"&amp;ROW('summary | O-IRP (low cost insta'!F$5)+(ROW()-10)/6)), ABS(G160-INDIRECT("'summary | O-IRP (low cost instances)'!G"&amp;ROW('summary | O-IRP (low cost insta'!G$5)+(ROW()-10)/6)), ABS(H160-INDIRECT("'summary | O-IRP (low cost instances)'!H"&amp;ROW('summary | O-IRP (low cost insta'!H$5)+(ROW()-10)/6)), ABS(I160-INDIRECT("'summary | O-IRP (low cost instances)'!I"&amp;ROW('summary | O-IRP (low cost insta'!I$5)+(ROW()-10)/6)))&lt;0.01, "ok", "not ok")</f>
        <v>ok</v>
      </c>
    </row>
    <row r="161">
      <c r="A161" s="54"/>
      <c r="D161" s="56">
        <v>35.0</v>
      </c>
      <c r="E161" s="21" t="s">
        <v>62</v>
      </c>
      <c r="F161" s="21">
        <v>3867.00991956951</v>
      </c>
      <c r="G161" s="21">
        <v>3867.00991956951</v>
      </c>
      <c r="H161" s="21">
        <v>0.0</v>
      </c>
      <c r="I161" s="21">
        <v>3508.62616896629</v>
      </c>
      <c r="J161" s="50"/>
    </row>
    <row r="162">
      <c r="A162" s="54"/>
      <c r="E162" s="21" t="s">
        <v>63</v>
      </c>
      <c r="F162" s="21">
        <v>4033.48</v>
      </c>
      <c r="G162" s="21">
        <v>4033.48</v>
      </c>
      <c r="H162" s="21">
        <v>0.0</v>
      </c>
      <c r="I162" s="21">
        <v>86.4121210575104</v>
      </c>
      <c r="J162" s="50"/>
    </row>
    <row r="163">
      <c r="A163" s="54"/>
      <c r="E163" s="21" t="s">
        <v>64</v>
      </c>
      <c r="F163" s="21">
        <v>4469.78</v>
      </c>
      <c r="G163" s="21">
        <v>4351.35896495751</v>
      </c>
      <c r="H163" s="21">
        <v>2.64937055162648</v>
      </c>
      <c r="I163" s="21">
        <v>7234.36551594734</v>
      </c>
      <c r="J163" s="50"/>
    </row>
    <row r="164">
      <c r="A164" s="54"/>
      <c r="E164" s="21" t="s">
        <v>65</v>
      </c>
      <c r="F164" s="21">
        <v>3841.07</v>
      </c>
      <c r="G164" s="21">
        <v>3615.91344264907</v>
      </c>
      <c r="H164" s="21">
        <v>5.86181864300659</v>
      </c>
      <c r="I164" s="21">
        <v>7209.06670808792</v>
      </c>
      <c r="J164" s="50"/>
    </row>
    <row r="165">
      <c r="A165" s="54"/>
      <c r="E165" s="21" t="s">
        <v>66</v>
      </c>
      <c r="F165" s="21">
        <v>3826.3</v>
      </c>
      <c r="G165" s="21">
        <v>3779.13282481236</v>
      </c>
      <c r="H165" s="21">
        <v>1.23270980288122</v>
      </c>
      <c r="I165" s="21">
        <v>7201.89144682884</v>
      </c>
      <c r="J165" s="50"/>
    </row>
    <row r="166">
      <c r="A166" s="54"/>
      <c r="E166" s="57" t="s">
        <v>21</v>
      </c>
      <c r="F166" s="26">
        <f t="shared" ref="F166:I166" si="27">AVERAGE(F161:F165)</f>
        <v>4007.527984</v>
      </c>
      <c r="G166" s="26">
        <f t="shared" si="27"/>
        <v>3929.37903</v>
      </c>
      <c r="H166" s="26">
        <f t="shared" si="27"/>
        <v>1.9487798</v>
      </c>
      <c r="I166" s="26">
        <f t="shared" si="27"/>
        <v>5048.072392</v>
      </c>
      <c r="J166" s="59" t="str">
        <f>IF(MAX(ABS(F166-INDIRECT("'summary | O-IRP (low cost instances)'!F"&amp;ROW('summary | O-IRP (low cost insta'!F$5)+(ROW()-10)/6)), ABS(G166-INDIRECT("'summary | O-IRP (low cost instances)'!G"&amp;ROW('summary | O-IRP (low cost insta'!G$5)+(ROW()-10)/6)), ABS(H166-INDIRECT("'summary | O-IRP (low cost instances)'!H"&amp;ROW('summary | O-IRP (low cost insta'!H$5)+(ROW()-10)/6)), ABS(I166-INDIRECT("'summary | O-IRP (low cost instances)'!I"&amp;ROW('summary | O-IRP (low cost insta'!I$5)+(ROW()-10)/6)))&lt;0.01, "ok", "not ok")</f>
        <v>ok</v>
      </c>
    </row>
    <row r="167">
      <c r="A167" s="54"/>
      <c r="D167" s="56">
        <v>40.0</v>
      </c>
      <c r="E167" s="21" t="s">
        <v>67</v>
      </c>
      <c r="F167" s="21">
        <v>4396.02</v>
      </c>
      <c r="G167" s="21">
        <v>3950.18223581946</v>
      </c>
      <c r="H167" s="21">
        <v>10.1418502231687</v>
      </c>
      <c r="I167" s="21">
        <v>7203.87929081917</v>
      </c>
      <c r="J167" s="50"/>
    </row>
    <row r="168">
      <c r="A168" s="54"/>
      <c r="E168" s="21" t="s">
        <v>68</v>
      </c>
      <c r="F168" s="21">
        <v>4337.17984654461</v>
      </c>
      <c r="G168" s="21">
        <v>4051.84604104469</v>
      </c>
      <c r="H168" s="21">
        <v>6.57878657550353</v>
      </c>
      <c r="I168" s="21">
        <v>7202.26586604118</v>
      </c>
      <c r="J168" s="50"/>
    </row>
    <row r="169">
      <c r="A169" s="54"/>
      <c r="E169" s="21" t="s">
        <v>69</v>
      </c>
      <c r="F169" s="21">
        <v>4036.92</v>
      </c>
      <c r="G169" s="21">
        <v>4036.92</v>
      </c>
      <c r="H169" s="21">
        <v>0.0</v>
      </c>
      <c r="I169" s="21">
        <v>170.651139974594</v>
      </c>
      <c r="J169" s="50"/>
    </row>
    <row r="170">
      <c r="A170" s="54"/>
      <c r="E170" s="21" t="s">
        <v>70</v>
      </c>
      <c r="F170" s="21">
        <v>3779.41</v>
      </c>
      <c r="G170" s="21">
        <v>3779.41</v>
      </c>
      <c r="H170" s="21">
        <v>0.0</v>
      </c>
      <c r="I170" s="21">
        <v>105.750920057297</v>
      </c>
      <c r="J170" s="50"/>
    </row>
    <row r="171">
      <c r="A171" s="54"/>
      <c r="E171" s="21" t="s">
        <v>71</v>
      </c>
      <c r="F171" s="21">
        <v>4319.28972232301</v>
      </c>
      <c r="G171" s="21">
        <v>3851.97897058823</v>
      </c>
      <c r="H171" s="21">
        <v>10.8191573563499</v>
      </c>
      <c r="I171" s="21">
        <v>7303.05522012711</v>
      </c>
      <c r="J171" s="50"/>
    </row>
    <row r="172">
      <c r="A172" s="54"/>
      <c r="E172" s="57" t="s">
        <v>21</v>
      </c>
      <c r="F172" s="26">
        <f t="shared" ref="F172:I172" si="28">AVERAGE(F167:F171)</f>
        <v>4173.763914</v>
      </c>
      <c r="G172" s="26">
        <f t="shared" si="28"/>
        <v>3934.067449</v>
      </c>
      <c r="H172" s="26">
        <f t="shared" si="28"/>
        <v>5.507958831</v>
      </c>
      <c r="I172" s="26">
        <f t="shared" si="28"/>
        <v>4397.120487</v>
      </c>
      <c r="J172" s="59" t="str">
        <f>IF(MAX(ABS(F172-INDIRECT("'summary | O-IRP (low cost instances)'!F"&amp;ROW('summary | O-IRP (low cost insta'!F$5)+(ROW()-10)/6)), ABS(G172-INDIRECT("'summary | O-IRP (low cost instances)'!G"&amp;ROW('summary | O-IRP (low cost insta'!G$5)+(ROW()-10)/6)), ABS(H172-INDIRECT("'summary | O-IRP (low cost instances)'!H"&amp;ROW('summary | O-IRP (low cost insta'!H$5)+(ROW()-10)/6)), ABS(I172-INDIRECT("'summary | O-IRP (low cost instances)'!I"&amp;ROW('summary | O-IRP (low cost insta'!I$5)+(ROW()-10)/6)))&lt;0.01, "ok", "not ok")</f>
        <v>ok</v>
      </c>
    </row>
    <row r="173">
      <c r="A173" s="54"/>
      <c r="D173" s="56">
        <v>45.0</v>
      </c>
      <c r="E173" s="21" t="s">
        <v>72</v>
      </c>
      <c r="F173" s="21">
        <v>4256.59</v>
      </c>
      <c r="G173" s="21">
        <v>4168.49327868852</v>
      </c>
      <c r="H173" s="21">
        <v>2.0696548483992</v>
      </c>
      <c r="I173" s="21">
        <v>7204.72651791573</v>
      </c>
      <c r="J173" s="50"/>
    </row>
    <row r="174">
      <c r="A174" s="54"/>
      <c r="E174" s="21" t="s">
        <v>73</v>
      </c>
      <c r="F174" s="21">
        <v>4666.13</v>
      </c>
      <c r="G174" s="21">
        <v>4140.03696056013</v>
      </c>
      <c r="H174" s="21">
        <v>11.2747188663811</v>
      </c>
      <c r="I174" s="21">
        <v>7252.14605903626</v>
      </c>
      <c r="J174" s="50"/>
    </row>
    <row r="175">
      <c r="A175" s="54"/>
      <c r="E175" s="21" t="s">
        <v>74</v>
      </c>
      <c r="F175" s="21">
        <v>3963.76</v>
      </c>
      <c r="G175" s="21">
        <v>3963.76</v>
      </c>
      <c r="H175" s="21">
        <v>0.0</v>
      </c>
      <c r="I175" s="21">
        <v>53.9939639568329</v>
      </c>
      <c r="J175" s="50"/>
    </row>
    <row r="176">
      <c r="A176" s="54"/>
      <c r="E176" s="21" t="s">
        <v>75</v>
      </c>
      <c r="F176" s="21">
        <v>4864.04</v>
      </c>
      <c r="G176" s="21">
        <v>4146.27044904354</v>
      </c>
      <c r="H176" s="21">
        <v>14.7566539534309</v>
      </c>
      <c r="I176" s="21">
        <v>7202.48984718323</v>
      </c>
      <c r="J176" s="50"/>
    </row>
    <row r="177">
      <c r="A177" s="54"/>
      <c r="E177" s="21" t="s">
        <v>76</v>
      </c>
      <c r="F177" s="21">
        <v>3882.52990430698</v>
      </c>
      <c r="G177" s="21">
        <v>3711.37960120014</v>
      </c>
      <c r="H177" s="21">
        <v>4.40821596549645</v>
      </c>
      <c r="I177" s="21">
        <v>7203.53738307953</v>
      </c>
      <c r="J177" s="50"/>
    </row>
    <row r="178">
      <c r="A178" s="54"/>
      <c r="E178" s="57" t="s">
        <v>21</v>
      </c>
      <c r="F178" s="26">
        <f t="shared" ref="F178:I178" si="29">AVERAGE(F173:F177)</f>
        <v>4326.609981</v>
      </c>
      <c r="G178" s="26">
        <f t="shared" si="29"/>
        <v>4025.988058</v>
      </c>
      <c r="H178" s="26">
        <f t="shared" si="29"/>
        <v>6.501848727</v>
      </c>
      <c r="I178" s="26">
        <f t="shared" si="29"/>
        <v>5783.378754</v>
      </c>
      <c r="J178" s="59" t="str">
        <f>IF(MAX(ABS(F178-INDIRECT("'summary | O-IRP (low cost instances)'!F"&amp;ROW('summary | O-IRP (low cost insta'!F$5)+(ROW()-10)/6)), ABS(G178-INDIRECT("'summary | O-IRP (low cost instances)'!G"&amp;ROW('summary | O-IRP (low cost insta'!G$5)+(ROW()-10)/6)), ABS(H178-INDIRECT("'summary | O-IRP (low cost instances)'!H"&amp;ROW('summary | O-IRP (low cost insta'!H$5)+(ROW()-10)/6)), ABS(I178-INDIRECT("'summary | O-IRP (low cost instances)'!I"&amp;ROW('summary | O-IRP (low cost insta'!I$5)+(ROW()-10)/6)))&lt;0.01, "ok", "not ok")</f>
        <v>ok</v>
      </c>
    </row>
    <row r="179">
      <c r="A179" s="54"/>
      <c r="D179" s="56">
        <v>50.0</v>
      </c>
      <c r="E179" s="21" t="s">
        <v>77</v>
      </c>
      <c r="F179" s="21">
        <v>7192.37</v>
      </c>
      <c r="G179" s="21">
        <v>3998.13136830723</v>
      </c>
      <c r="H179" s="21">
        <v>44.4114892822918</v>
      </c>
      <c r="I179" s="21">
        <v>7206.10616207123</v>
      </c>
      <c r="J179" s="50"/>
    </row>
    <row r="180">
      <c r="A180" s="54"/>
      <c r="E180" s="21" t="s">
        <v>78</v>
      </c>
      <c r="F180" s="21">
        <v>5651.42</v>
      </c>
      <c r="G180" s="21">
        <v>4795.36529114569</v>
      </c>
      <c r="H180" s="21">
        <v>15.1476037678019</v>
      </c>
      <c r="I180" s="21">
        <v>7260.60380101204</v>
      </c>
      <c r="J180" s="50"/>
    </row>
    <row r="181">
      <c r="A181" s="54"/>
      <c r="E181" s="21" t="s">
        <v>79</v>
      </c>
      <c r="F181" s="21">
        <v>4949.09</v>
      </c>
      <c r="G181" s="21">
        <v>4377.79506829876</v>
      </c>
      <c r="H181" s="21">
        <v>11.5434338777683</v>
      </c>
      <c r="I181" s="21">
        <v>7204.91505217552</v>
      </c>
      <c r="J181" s="50"/>
    </row>
    <row r="182">
      <c r="A182" s="54"/>
      <c r="E182" s="21" t="s">
        <v>80</v>
      </c>
      <c r="F182" s="21">
        <v>5044.82</v>
      </c>
      <c r="G182" s="21">
        <v>4598.53162256652</v>
      </c>
      <c r="H182" s="21">
        <v>8.84646781120998</v>
      </c>
      <c r="I182" s="21">
        <v>7216.06868696213</v>
      </c>
      <c r="J182" s="50"/>
    </row>
    <row r="183">
      <c r="A183" s="54"/>
      <c r="E183" s="21" t="s">
        <v>81</v>
      </c>
      <c r="F183" s="21">
        <v>5363.07</v>
      </c>
      <c r="G183" s="21">
        <v>4120.96703294575</v>
      </c>
      <c r="H183" s="21">
        <v>23.160297498527</v>
      </c>
      <c r="I183" s="21">
        <v>7227.51868581772</v>
      </c>
      <c r="J183" s="50"/>
    </row>
    <row r="184">
      <c r="A184" s="54"/>
      <c r="E184" s="57" t="s">
        <v>21</v>
      </c>
      <c r="F184" s="26">
        <f t="shared" ref="F184:I184" si="30">AVERAGE(F179:F183)</f>
        <v>5640.154</v>
      </c>
      <c r="G184" s="26">
        <f t="shared" si="30"/>
        <v>4378.158077</v>
      </c>
      <c r="H184" s="26">
        <f t="shared" si="30"/>
        <v>20.62185845</v>
      </c>
      <c r="I184" s="26">
        <f t="shared" si="30"/>
        <v>7223.042478</v>
      </c>
      <c r="J184" s="59" t="str">
        <f>IF(MAX(ABS(F184-INDIRECT("'summary | O-IRP (low cost instances)'!F"&amp;ROW('summary | O-IRP (low cost insta'!F$5)+(ROW()-10)/6)), ABS(G184-INDIRECT("'summary | O-IRP (low cost instances)'!G"&amp;ROW('summary | O-IRP (low cost insta'!G$5)+(ROW()-10)/6)), ABS(H184-INDIRECT("'summary | O-IRP (low cost instances)'!H"&amp;ROW('summary | O-IRP (low cost insta'!H$5)+(ROW()-10)/6)), ABS(I184-INDIRECT("'summary | O-IRP (low cost instances)'!I"&amp;ROW('summary | O-IRP (low cost insta'!I$5)+(ROW()-10)/6)))&lt;0.01, "ok", "not ok")</f>
        <v>ok</v>
      </c>
    </row>
    <row r="185">
      <c r="A185" s="54"/>
      <c r="D185" s="60" t="s">
        <v>21</v>
      </c>
      <c r="E185" s="27"/>
      <c r="F185" s="27"/>
      <c r="G185" s="27"/>
      <c r="H185" s="27"/>
      <c r="I185" s="27"/>
      <c r="J185" s="50"/>
    </row>
    <row r="186">
      <c r="A186" s="54"/>
      <c r="C186" s="56">
        <v>4.0</v>
      </c>
      <c r="D186" s="56">
        <v>5.0</v>
      </c>
      <c r="E186" s="21" t="s">
        <v>32</v>
      </c>
      <c r="F186" s="21">
        <v>1578.65</v>
      </c>
      <c r="G186" s="21">
        <v>1578.65</v>
      </c>
      <c r="H186" s="21">
        <v>0.0</v>
      </c>
      <c r="I186" s="21">
        <v>0.537065982818604</v>
      </c>
      <c r="J186" s="50"/>
    </row>
    <row r="187">
      <c r="A187" s="54"/>
      <c r="E187" s="21" t="s">
        <v>33</v>
      </c>
      <c r="F187" s="21">
        <v>1791.19</v>
      </c>
      <c r="G187" s="21">
        <v>1791.19</v>
      </c>
      <c r="H187" s="21">
        <v>0.0</v>
      </c>
      <c r="I187" s="21">
        <v>0.472234010696411</v>
      </c>
      <c r="J187" s="50"/>
    </row>
    <row r="188">
      <c r="A188" s="54"/>
      <c r="E188" s="21" t="s">
        <v>34</v>
      </c>
      <c r="F188" s="21">
        <v>3567.05</v>
      </c>
      <c r="G188" s="21">
        <v>3567.05</v>
      </c>
      <c r="H188" s="21">
        <v>0.0</v>
      </c>
      <c r="I188" s="21">
        <v>0.578039169311523</v>
      </c>
      <c r="J188" s="50"/>
    </row>
    <row r="189">
      <c r="A189" s="54"/>
      <c r="E189" s="21" t="s">
        <v>35</v>
      </c>
      <c r="F189" s="21">
        <v>2616.0</v>
      </c>
      <c r="G189" s="21">
        <v>2616.0</v>
      </c>
      <c r="H189" s="21">
        <v>0.0</v>
      </c>
      <c r="I189" s="21">
        <v>0.796975135803223</v>
      </c>
      <c r="J189" s="50"/>
    </row>
    <row r="190">
      <c r="A190" s="54"/>
      <c r="E190" s="21" t="s">
        <v>36</v>
      </c>
      <c r="F190" s="21">
        <v>1640.93</v>
      </c>
      <c r="G190" s="21">
        <v>1640.93</v>
      </c>
      <c r="H190" s="21">
        <v>0.0</v>
      </c>
      <c r="I190" s="21">
        <v>1.1701831817627</v>
      </c>
      <c r="J190" s="50"/>
    </row>
    <row r="191">
      <c r="A191" s="54"/>
      <c r="E191" s="57" t="s">
        <v>21</v>
      </c>
      <c r="F191" s="26">
        <f t="shared" ref="F191:I191" si="31">AVERAGE(F186:F190)</f>
        <v>2238.764</v>
      </c>
      <c r="G191" s="26">
        <f t="shared" si="31"/>
        <v>2238.764</v>
      </c>
      <c r="H191" s="26">
        <f t="shared" si="31"/>
        <v>0</v>
      </c>
      <c r="I191" s="26">
        <f t="shared" si="31"/>
        <v>0.7108994961</v>
      </c>
      <c r="J191" s="59" t="str">
        <f>IF(MAX(ABS(F191-INDIRECT("'summary | O-IRP (low cost instances)'!F"&amp;ROW('summary | O-IRP (low cost insta'!F$6)+(ROW()-11)/6)), ABS(G191-INDIRECT("'summary | O-IRP (low cost instances)'!G"&amp;ROW('summary | O-IRP (low cost insta'!G$6)+(ROW()-11)/6)), ABS(H191-INDIRECT("'summary | O-IRP (low cost instances)'!H"&amp;ROW('summary | O-IRP (low cost insta'!H$6)+(ROW()-11)/6)), ABS(I191-INDIRECT("'summary | O-IRP (low cost instances)'!I"&amp;ROW('summary | O-IRP (low cost insta'!I$6)+(ROW()-11)/6)))&lt;0.01, "ok", "not ok")</f>
        <v>ok</v>
      </c>
    </row>
    <row r="192">
      <c r="A192" s="54"/>
      <c r="D192" s="56">
        <v>10.0</v>
      </c>
      <c r="E192" s="21" t="s">
        <v>37</v>
      </c>
      <c r="F192" s="21">
        <v>3185.84</v>
      </c>
      <c r="G192" s="21">
        <v>3185.84</v>
      </c>
      <c r="H192" s="21">
        <v>0.0</v>
      </c>
      <c r="I192" s="21">
        <v>10.9438188076019</v>
      </c>
      <c r="J192" s="50"/>
    </row>
    <row r="193">
      <c r="A193" s="54"/>
      <c r="E193" s="21" t="s">
        <v>38</v>
      </c>
      <c r="F193" s="21">
        <v>4206.04</v>
      </c>
      <c r="G193" s="21">
        <v>4206.04</v>
      </c>
      <c r="H193" s="21">
        <v>0.0</v>
      </c>
      <c r="I193" s="21">
        <v>47.6526508331299</v>
      </c>
      <c r="J193" s="50"/>
    </row>
    <row r="194">
      <c r="A194" s="54"/>
      <c r="E194" s="21" t="s">
        <v>39</v>
      </c>
      <c r="F194" s="21">
        <v>2908.48</v>
      </c>
      <c r="G194" s="21">
        <v>2908.48</v>
      </c>
      <c r="H194" s="21">
        <v>0.0</v>
      </c>
      <c r="I194" s="21">
        <v>3.69723200798035</v>
      </c>
      <c r="J194" s="50"/>
    </row>
    <row r="195">
      <c r="A195" s="54"/>
      <c r="E195" s="21" t="s">
        <v>40</v>
      </c>
      <c r="F195" s="21">
        <v>3622.99</v>
      </c>
      <c r="G195" s="21">
        <v>3622.99</v>
      </c>
      <c r="H195" s="21">
        <v>0.0</v>
      </c>
      <c r="I195" s="21">
        <v>8.04006719589233</v>
      </c>
      <c r="J195" s="50"/>
    </row>
    <row r="196">
      <c r="A196" s="54"/>
      <c r="E196" s="21" t="s">
        <v>41</v>
      </c>
      <c r="F196" s="21">
        <v>2789.34</v>
      </c>
      <c r="G196" s="21">
        <v>2789.34</v>
      </c>
      <c r="H196" s="21">
        <v>0.0</v>
      </c>
      <c r="I196" s="21">
        <v>6.87308502197266</v>
      </c>
      <c r="J196" s="50"/>
    </row>
    <row r="197">
      <c r="A197" s="54"/>
      <c r="E197" s="57" t="s">
        <v>21</v>
      </c>
      <c r="F197" s="26">
        <f t="shared" ref="F197:I197" si="32">AVERAGE(F192:F196)</f>
        <v>3342.538</v>
      </c>
      <c r="G197" s="26">
        <f t="shared" si="32"/>
        <v>3342.538</v>
      </c>
      <c r="H197" s="26">
        <f t="shared" si="32"/>
        <v>0</v>
      </c>
      <c r="I197" s="26">
        <f t="shared" si="32"/>
        <v>15.44137077</v>
      </c>
      <c r="J197" s="59" t="str">
        <f>IF(MAX(ABS(F197-INDIRECT("'summary | O-IRP (low cost instances)'!F"&amp;ROW('summary | O-IRP (low cost insta'!F$6)+(ROW()-11)/6)), ABS(G197-INDIRECT("'summary | O-IRP (low cost instances)'!G"&amp;ROW('summary | O-IRP (low cost insta'!G$6)+(ROW()-11)/6)), ABS(H197-INDIRECT("'summary | O-IRP (low cost instances)'!H"&amp;ROW('summary | O-IRP (low cost insta'!H$6)+(ROW()-11)/6)), ABS(I197-INDIRECT("'summary | O-IRP (low cost instances)'!I"&amp;ROW('summary | O-IRP (low cost insta'!I$6)+(ROW()-11)/6)))&lt;0.01, "ok", "not ok")</f>
        <v>ok</v>
      </c>
    </row>
    <row r="198">
      <c r="A198" s="54"/>
      <c r="D198" s="56">
        <v>15.0</v>
      </c>
      <c r="E198" s="21" t="s">
        <v>42</v>
      </c>
      <c r="F198" s="21">
        <v>3073.41</v>
      </c>
      <c r="G198" s="21">
        <v>3073.41</v>
      </c>
      <c r="H198" s="21">
        <v>0.0</v>
      </c>
      <c r="I198" s="21">
        <v>30.1945331096649</v>
      </c>
      <c r="J198" s="50"/>
    </row>
    <row r="199">
      <c r="A199" s="54"/>
      <c r="E199" s="21" t="s">
        <v>43</v>
      </c>
      <c r="F199" s="21">
        <v>3304.69</v>
      </c>
      <c r="G199" s="21">
        <v>3304.69</v>
      </c>
      <c r="H199" s="21">
        <v>0.0</v>
      </c>
      <c r="I199" s="21">
        <v>32.300136089325</v>
      </c>
      <c r="J199" s="50"/>
    </row>
    <row r="200">
      <c r="A200" s="54"/>
      <c r="E200" s="21" t="s">
        <v>44</v>
      </c>
      <c r="F200" s="21">
        <v>3649.03</v>
      </c>
      <c r="G200" s="21">
        <v>3649.03</v>
      </c>
      <c r="H200" s="21">
        <v>0.0</v>
      </c>
      <c r="I200" s="21">
        <v>27.327645778656</v>
      </c>
      <c r="J200" s="50"/>
    </row>
    <row r="201">
      <c r="A201" s="54"/>
      <c r="E201" s="21" t="s">
        <v>45</v>
      </c>
      <c r="F201" s="21">
        <v>3125.01</v>
      </c>
      <c r="G201" s="21">
        <v>3125.01</v>
      </c>
      <c r="H201" s="21">
        <v>0.0</v>
      </c>
      <c r="I201" s="21">
        <v>7.06400012969971</v>
      </c>
      <c r="J201" s="50"/>
    </row>
    <row r="202">
      <c r="A202" s="54"/>
      <c r="E202" s="21" t="s">
        <v>46</v>
      </c>
      <c r="F202" s="21">
        <v>3590.42</v>
      </c>
      <c r="G202" s="21">
        <v>3590.42</v>
      </c>
      <c r="H202" s="21">
        <v>0.0</v>
      </c>
      <c r="I202" s="21">
        <v>34.8690221309662</v>
      </c>
      <c r="J202" s="50"/>
    </row>
    <row r="203">
      <c r="A203" s="54"/>
      <c r="E203" s="57" t="s">
        <v>21</v>
      </c>
      <c r="F203" s="26">
        <f t="shared" ref="F203:I203" si="33">AVERAGE(F198:F202)</f>
        <v>3348.512</v>
      </c>
      <c r="G203" s="26">
        <f t="shared" si="33"/>
        <v>3348.512</v>
      </c>
      <c r="H203" s="26">
        <f t="shared" si="33"/>
        <v>0</v>
      </c>
      <c r="I203" s="26">
        <f t="shared" si="33"/>
        <v>26.35106745</v>
      </c>
      <c r="J203" s="59" t="str">
        <f>IF(MAX(ABS(F203-INDIRECT("'summary | O-IRP (low cost instances)'!F"&amp;ROW('summary | O-IRP (low cost insta'!F$6)+(ROW()-11)/6)), ABS(G203-INDIRECT("'summary | O-IRP (low cost instances)'!G"&amp;ROW('summary | O-IRP (low cost insta'!G$6)+(ROW()-11)/6)), ABS(H203-INDIRECT("'summary | O-IRP (low cost instances)'!H"&amp;ROW('summary | O-IRP (low cost insta'!H$6)+(ROW()-11)/6)), ABS(I203-INDIRECT("'summary | O-IRP (low cost instances)'!I"&amp;ROW('summary | O-IRP (low cost insta'!I$6)+(ROW()-11)/6)))&lt;0.01, "ok", "not ok")</f>
        <v>ok</v>
      </c>
    </row>
    <row r="204">
      <c r="A204" s="54"/>
      <c r="D204" s="56">
        <v>20.0</v>
      </c>
      <c r="E204" s="21" t="s">
        <v>47</v>
      </c>
      <c r="F204" s="21">
        <v>4055.76</v>
      </c>
      <c r="G204" s="21">
        <v>3777.19177767854</v>
      </c>
      <c r="H204" s="21">
        <v>6.86845923628273</v>
      </c>
      <c r="I204" s="21">
        <v>7202.29123711586</v>
      </c>
      <c r="J204" s="50"/>
    </row>
    <row r="205">
      <c r="A205" s="54"/>
      <c r="E205" s="21" t="s">
        <v>48</v>
      </c>
      <c r="F205" s="21">
        <v>3000.09</v>
      </c>
      <c r="G205" s="21">
        <v>3000.09</v>
      </c>
      <c r="H205" s="21">
        <v>0.0</v>
      </c>
      <c r="I205" s="21">
        <v>46.4315388202667</v>
      </c>
      <c r="J205" s="50"/>
    </row>
    <row r="206">
      <c r="A206" s="54"/>
      <c r="E206" s="21" t="s">
        <v>49</v>
      </c>
      <c r="F206" s="21">
        <v>3509.45</v>
      </c>
      <c r="G206" s="21">
        <v>3509.45</v>
      </c>
      <c r="H206" s="21">
        <v>0.0</v>
      </c>
      <c r="I206" s="21">
        <v>45.4489810466766</v>
      </c>
      <c r="J206" s="50"/>
    </row>
    <row r="207">
      <c r="A207" s="54"/>
      <c r="E207" s="21" t="s">
        <v>50</v>
      </c>
      <c r="F207" s="21">
        <v>4669.78</v>
      </c>
      <c r="G207" s="21">
        <v>4669.78</v>
      </c>
      <c r="H207" s="21">
        <v>0.0</v>
      </c>
      <c r="I207" s="21">
        <v>4318.35230588913</v>
      </c>
      <c r="J207" s="50"/>
    </row>
    <row r="208">
      <c r="A208" s="54"/>
      <c r="E208" s="21" t="s">
        <v>51</v>
      </c>
      <c r="F208" s="21">
        <v>4620.77</v>
      </c>
      <c r="G208" s="21">
        <v>4620.77</v>
      </c>
      <c r="H208" s="21">
        <v>0.0</v>
      </c>
      <c r="I208" s="21">
        <v>1642.90157103539</v>
      </c>
      <c r="J208" s="50"/>
    </row>
    <row r="209">
      <c r="A209" s="54"/>
      <c r="E209" s="57" t="s">
        <v>21</v>
      </c>
      <c r="F209" s="26">
        <f t="shared" ref="F209:I209" si="34">AVERAGE(F204:F208)</f>
        <v>3971.17</v>
      </c>
      <c r="G209" s="26">
        <f t="shared" si="34"/>
        <v>3915.456356</v>
      </c>
      <c r="H209" s="26">
        <f t="shared" si="34"/>
        <v>1.373691847</v>
      </c>
      <c r="I209" s="26">
        <f t="shared" si="34"/>
        <v>2651.085127</v>
      </c>
      <c r="J209" s="59" t="str">
        <f>IF(MAX(ABS(F209-INDIRECT("'summary | O-IRP (low cost instances)'!F"&amp;ROW('summary | O-IRP (low cost insta'!F$6)+(ROW()-11)/6)), ABS(G209-INDIRECT("'summary | O-IRP (low cost instances)'!G"&amp;ROW('summary | O-IRP (low cost insta'!G$6)+(ROW()-11)/6)), ABS(H209-INDIRECT("'summary | O-IRP (low cost instances)'!H"&amp;ROW('summary | O-IRP (low cost insta'!H$6)+(ROW()-11)/6)), ABS(I209-INDIRECT("'summary | O-IRP (low cost instances)'!I"&amp;ROW('summary | O-IRP (low cost insta'!I$6)+(ROW()-11)/6)))&lt;0.01, "ok", "not ok")</f>
        <v>ok</v>
      </c>
    </row>
    <row r="210">
      <c r="A210" s="54"/>
      <c r="D210" s="56">
        <v>25.0</v>
      </c>
      <c r="E210" s="21" t="s">
        <v>52</v>
      </c>
      <c r="F210" s="21">
        <v>3808.34</v>
      </c>
      <c r="G210" s="21">
        <v>3808.34</v>
      </c>
      <c r="H210" s="21">
        <v>0.0</v>
      </c>
      <c r="I210" s="21">
        <v>58.2000708580017</v>
      </c>
      <c r="J210" s="50"/>
    </row>
    <row r="211">
      <c r="A211" s="54"/>
      <c r="E211" s="21" t="s">
        <v>53</v>
      </c>
      <c r="F211" s="21">
        <v>4508.53</v>
      </c>
      <c r="G211" s="21">
        <v>3912.79028393368</v>
      </c>
      <c r="H211" s="21">
        <v>13.2136132190829</v>
      </c>
      <c r="I211" s="21">
        <v>7209.04378890991</v>
      </c>
      <c r="J211" s="50"/>
    </row>
    <row r="212">
      <c r="A212" s="54"/>
      <c r="E212" s="21" t="s">
        <v>54</v>
      </c>
      <c r="F212" s="21">
        <v>4512.07</v>
      </c>
      <c r="G212" s="21">
        <v>4512.07</v>
      </c>
      <c r="H212" s="21">
        <v>0.0</v>
      </c>
      <c r="I212" s="21">
        <v>2402.92913293838</v>
      </c>
      <c r="J212" s="50"/>
    </row>
    <row r="213">
      <c r="A213" s="54"/>
      <c r="E213" s="21" t="s">
        <v>55</v>
      </c>
      <c r="F213" s="21">
        <v>3898.2</v>
      </c>
      <c r="G213" s="21">
        <v>3898.2</v>
      </c>
      <c r="H213" s="21">
        <v>0.0</v>
      </c>
      <c r="I213" s="21">
        <v>486.604169130325</v>
      </c>
      <c r="J213" s="50"/>
    </row>
    <row r="214">
      <c r="A214" s="54"/>
      <c r="E214" s="21" t="s">
        <v>56</v>
      </c>
      <c r="F214" s="21">
        <v>4471.24</v>
      </c>
      <c r="G214" s="21">
        <v>4471.24</v>
      </c>
      <c r="H214" s="21">
        <v>0.0</v>
      </c>
      <c r="I214" s="21">
        <v>4438.51524209976</v>
      </c>
      <c r="J214" s="50"/>
    </row>
    <row r="215">
      <c r="A215" s="54"/>
      <c r="E215" s="57" t="s">
        <v>21</v>
      </c>
      <c r="F215" s="26">
        <f t="shared" ref="F215:I215" si="35">AVERAGE(F210:F214)</f>
        <v>4239.676</v>
      </c>
      <c r="G215" s="26">
        <f t="shared" si="35"/>
        <v>4120.528057</v>
      </c>
      <c r="H215" s="26">
        <f t="shared" si="35"/>
        <v>2.642722644</v>
      </c>
      <c r="I215" s="26">
        <f t="shared" si="35"/>
        <v>2919.058481</v>
      </c>
      <c r="J215" s="59" t="str">
        <f>IF(MAX(ABS(F215-INDIRECT("'summary | O-IRP (low cost instances)'!F"&amp;ROW('summary | O-IRP (low cost insta'!F$6)+(ROW()-11)/6)), ABS(G215-INDIRECT("'summary | O-IRP (low cost instances)'!G"&amp;ROW('summary | O-IRP (low cost insta'!G$6)+(ROW()-11)/6)), ABS(H215-INDIRECT("'summary | O-IRP (low cost instances)'!H"&amp;ROW('summary | O-IRP (low cost insta'!H$6)+(ROW()-11)/6)), ABS(I215-INDIRECT("'summary | O-IRP (low cost instances)'!I"&amp;ROW('summary | O-IRP (low cost insta'!I$6)+(ROW()-11)/6)))&lt;0.01, "ok", "not ok")</f>
        <v>ok</v>
      </c>
    </row>
    <row r="216">
      <c r="A216" s="54"/>
      <c r="D216" s="56">
        <v>30.0</v>
      </c>
      <c r="E216" s="21" t="s">
        <v>57</v>
      </c>
      <c r="F216" s="21">
        <v>4516.9</v>
      </c>
      <c r="G216" s="21">
        <v>4341.92169194727</v>
      </c>
      <c r="H216" s="21">
        <v>3.87385835534837</v>
      </c>
      <c r="I216" s="21">
        <v>7208.51836895943</v>
      </c>
      <c r="J216" s="50"/>
    </row>
    <row r="217">
      <c r="A217" s="54"/>
      <c r="E217" s="21" t="s">
        <v>58</v>
      </c>
      <c r="F217" s="21">
        <v>4220.76998128657</v>
      </c>
      <c r="G217" s="21">
        <v>4220.76998128657</v>
      </c>
      <c r="H217" s="21">
        <v>0.0</v>
      </c>
      <c r="I217" s="21">
        <v>3210.06767702103</v>
      </c>
      <c r="J217" s="50"/>
    </row>
    <row r="218">
      <c r="A218" s="54"/>
      <c r="E218" s="21" t="s">
        <v>59</v>
      </c>
      <c r="F218" s="21">
        <v>3897.69999999998</v>
      </c>
      <c r="G218" s="21">
        <v>3897.69999999998</v>
      </c>
      <c r="H218" s="21">
        <v>0.0</v>
      </c>
      <c r="I218" s="21">
        <v>66.2006831169128</v>
      </c>
      <c r="J218" s="50"/>
    </row>
    <row r="219">
      <c r="A219" s="54"/>
      <c r="E219" s="21" t="s">
        <v>60</v>
      </c>
      <c r="F219" s="21">
        <v>4242.11</v>
      </c>
      <c r="G219" s="21">
        <v>4242.11</v>
      </c>
      <c r="H219" s="21">
        <v>0.0</v>
      </c>
      <c r="I219" s="21">
        <v>5452.73203396797</v>
      </c>
      <c r="J219" s="50"/>
    </row>
    <row r="220">
      <c r="A220" s="54"/>
      <c r="E220" s="21" t="s">
        <v>61</v>
      </c>
      <c r="F220" s="21">
        <v>3953.47000000001</v>
      </c>
      <c r="G220" s="21">
        <v>3496.86588757538</v>
      </c>
      <c r="H220" s="21">
        <v>11.5494518087812</v>
      </c>
      <c r="I220" s="21">
        <v>7226.94317102432</v>
      </c>
      <c r="J220" s="50"/>
    </row>
    <row r="221">
      <c r="A221" s="54"/>
      <c r="E221" s="57" t="s">
        <v>21</v>
      </c>
      <c r="F221" s="26">
        <f t="shared" ref="F221:I221" si="36">AVERAGE(F216:F220)</f>
        <v>4166.189996</v>
      </c>
      <c r="G221" s="26">
        <f t="shared" si="36"/>
        <v>4039.873512</v>
      </c>
      <c r="H221" s="26">
        <f t="shared" si="36"/>
        <v>3.084662033</v>
      </c>
      <c r="I221" s="26">
        <f t="shared" si="36"/>
        <v>4632.892387</v>
      </c>
      <c r="J221" s="59" t="str">
        <f>IF(MAX(ABS(F221-INDIRECT("'summary | O-IRP (low cost instances)'!F"&amp;ROW('summary | O-IRP (low cost insta'!F$6)+(ROW()-11)/6)), ABS(G221-INDIRECT("'summary | O-IRP (low cost instances)'!G"&amp;ROW('summary | O-IRP (low cost insta'!G$6)+(ROW()-11)/6)), ABS(H221-INDIRECT("'summary | O-IRP (low cost instances)'!H"&amp;ROW('summary | O-IRP (low cost insta'!H$6)+(ROW()-11)/6)), ABS(I221-INDIRECT("'summary | O-IRP (low cost instances)'!I"&amp;ROW('summary | O-IRP (low cost insta'!I$6)+(ROW()-11)/6)))&lt;0.01, "ok", "not ok")</f>
        <v>ok</v>
      </c>
    </row>
    <row r="222">
      <c r="A222" s="54"/>
      <c r="D222" s="56">
        <v>35.0</v>
      </c>
      <c r="E222" s="21" t="s">
        <v>62</v>
      </c>
      <c r="F222" s="21">
        <v>4150.01</v>
      </c>
      <c r="G222" s="21">
        <v>4150.01</v>
      </c>
      <c r="H222" s="21">
        <v>0.0</v>
      </c>
      <c r="I222" s="21">
        <v>3164.22501993179</v>
      </c>
      <c r="J222" s="50"/>
    </row>
    <row r="223">
      <c r="A223" s="54"/>
      <c r="E223" s="21" t="s">
        <v>63</v>
      </c>
      <c r="F223" s="21">
        <v>4432.78991270126</v>
      </c>
      <c r="G223" s="21">
        <v>4432.78991270126</v>
      </c>
      <c r="H223" s="21">
        <v>0.0</v>
      </c>
      <c r="I223" s="21">
        <v>3412.01982307434</v>
      </c>
      <c r="J223" s="50"/>
    </row>
    <row r="224">
      <c r="A224" s="54"/>
      <c r="E224" s="21" t="s">
        <v>64</v>
      </c>
      <c r="F224" s="21">
        <v>5050.78</v>
      </c>
      <c r="G224" s="21">
        <v>4695.53595727198</v>
      </c>
      <c r="H224" s="21">
        <v>7.03344914504334</v>
      </c>
      <c r="I224" s="21">
        <v>7226.15807414055</v>
      </c>
      <c r="J224" s="50"/>
    </row>
    <row r="225">
      <c r="A225" s="54"/>
      <c r="E225" s="21" t="s">
        <v>65</v>
      </c>
      <c r="F225" s="21">
        <v>4515.07</v>
      </c>
      <c r="G225" s="21">
        <v>3778.07792183438</v>
      </c>
      <c r="H225" s="21">
        <v>16.3229380312072</v>
      </c>
      <c r="I225" s="21">
        <v>7285.3208489418</v>
      </c>
      <c r="J225" s="50"/>
    </row>
    <row r="226">
      <c r="A226" s="54"/>
      <c r="E226" s="21" t="s">
        <v>66</v>
      </c>
      <c r="F226" s="21">
        <v>4397.34</v>
      </c>
      <c r="G226" s="21">
        <v>3883.46964176905</v>
      </c>
      <c r="H226" s="21">
        <v>11.6859364577438</v>
      </c>
      <c r="I226" s="21">
        <v>7203.32879710197</v>
      </c>
      <c r="J226" s="50"/>
    </row>
    <row r="227">
      <c r="A227" s="54"/>
      <c r="E227" s="57" t="s">
        <v>21</v>
      </c>
      <c r="F227" s="26">
        <f t="shared" ref="F227:I227" si="37">AVERAGE(F222:F226)</f>
        <v>4509.197983</v>
      </c>
      <c r="G227" s="26">
        <f t="shared" si="37"/>
        <v>4187.976687</v>
      </c>
      <c r="H227" s="26">
        <f t="shared" si="37"/>
        <v>7.008464727</v>
      </c>
      <c r="I227" s="26">
        <f t="shared" si="37"/>
        <v>5658.210513</v>
      </c>
      <c r="J227" s="59" t="str">
        <f>IF(MAX(ABS(F227-INDIRECT("'summary | O-IRP (low cost instances)'!F"&amp;ROW('summary | O-IRP (low cost insta'!F$6)+(ROW()-11)/6)), ABS(G227-INDIRECT("'summary | O-IRP (low cost instances)'!G"&amp;ROW('summary | O-IRP (low cost insta'!G$6)+(ROW()-11)/6)), ABS(H227-INDIRECT("'summary | O-IRP (low cost instances)'!H"&amp;ROW('summary | O-IRP (low cost insta'!H$6)+(ROW()-11)/6)), ABS(I227-INDIRECT("'summary | O-IRP (low cost instances)'!I"&amp;ROW('summary | O-IRP (low cost insta'!I$6)+(ROW()-11)/6)))&lt;0.01, "ok", "not ok")</f>
        <v>ok</v>
      </c>
    </row>
    <row r="228">
      <c r="A228" s="54"/>
      <c r="D228" s="56">
        <v>40.0</v>
      </c>
      <c r="E228" s="21" t="s">
        <v>67</v>
      </c>
      <c r="F228" s="21">
        <v>5234.12</v>
      </c>
      <c r="G228" s="21">
        <v>3957.28338288599</v>
      </c>
      <c r="H228" s="21">
        <v>24.394484977685</v>
      </c>
      <c r="I228" s="21">
        <v>7214.79624390602</v>
      </c>
      <c r="J228" s="50"/>
    </row>
    <row r="229">
      <c r="A229" s="54"/>
      <c r="E229" s="21" t="s">
        <v>68</v>
      </c>
      <c r="F229" s="21">
        <v>4971.61</v>
      </c>
      <c r="G229" s="21">
        <v>4063.82528860379</v>
      </c>
      <c r="H229" s="21">
        <v>18.2593709360994</v>
      </c>
      <c r="I229" s="21">
        <v>7206.21276092529</v>
      </c>
      <c r="J229" s="50"/>
    </row>
    <row r="230">
      <c r="A230" s="54"/>
      <c r="E230" s="21" t="s">
        <v>69</v>
      </c>
      <c r="F230" s="21">
        <v>4368.92</v>
      </c>
      <c r="G230" s="21">
        <v>4368.92</v>
      </c>
      <c r="H230" s="21">
        <v>0.0</v>
      </c>
      <c r="I230" s="21">
        <v>1769.45065498352</v>
      </c>
      <c r="J230" s="50"/>
    </row>
    <row r="231">
      <c r="A231" s="54"/>
      <c r="E231" s="21" t="s">
        <v>70</v>
      </c>
      <c r="F231" s="21">
        <v>4257.41</v>
      </c>
      <c r="G231" s="21">
        <v>4257.41</v>
      </c>
      <c r="H231" s="21">
        <v>0.0</v>
      </c>
      <c r="I231" s="21">
        <v>1532.69911909103</v>
      </c>
      <c r="J231" s="50"/>
    </row>
    <row r="232">
      <c r="A232" s="54"/>
      <c r="E232" s="21" t="s">
        <v>71</v>
      </c>
      <c r="F232" s="21">
        <v>4606.37</v>
      </c>
      <c r="G232" s="21">
        <v>4051.91212768842</v>
      </c>
      <c r="H232" s="21">
        <v>12.0367637057287</v>
      </c>
      <c r="I232" s="21">
        <v>7209.84561896324</v>
      </c>
      <c r="J232" s="50"/>
    </row>
    <row r="233">
      <c r="A233" s="54"/>
      <c r="E233" s="57" t="s">
        <v>21</v>
      </c>
      <c r="F233" s="26">
        <f t="shared" ref="F233:I233" si="38">AVERAGE(F228:F232)</f>
        <v>4687.686</v>
      </c>
      <c r="G233" s="26">
        <f t="shared" si="38"/>
        <v>4139.87016</v>
      </c>
      <c r="H233" s="26">
        <f t="shared" si="38"/>
        <v>10.93812392</v>
      </c>
      <c r="I233" s="26">
        <f t="shared" si="38"/>
        <v>4986.60088</v>
      </c>
      <c r="J233" s="59" t="str">
        <f>IF(MAX(ABS(F233-INDIRECT("'summary | O-IRP (low cost instances)'!F"&amp;ROW('summary | O-IRP (low cost insta'!F$6)+(ROW()-11)/6)), ABS(G233-INDIRECT("'summary | O-IRP (low cost instances)'!G"&amp;ROW('summary | O-IRP (low cost insta'!G$6)+(ROW()-11)/6)), ABS(H233-INDIRECT("'summary | O-IRP (low cost instances)'!H"&amp;ROW('summary | O-IRP (low cost insta'!H$6)+(ROW()-11)/6)), ABS(I233-INDIRECT("'summary | O-IRP (low cost instances)'!I"&amp;ROW('summary | O-IRP (low cost insta'!I$6)+(ROW()-11)/6)))&lt;0.01, "ok", "not ok")</f>
        <v>ok</v>
      </c>
    </row>
    <row r="234">
      <c r="A234" s="54"/>
      <c r="D234" s="56">
        <v>45.0</v>
      </c>
      <c r="E234" s="21" t="s">
        <v>72</v>
      </c>
      <c r="F234" s="21">
        <v>4819.59</v>
      </c>
      <c r="G234" s="21">
        <v>4277.70315370317</v>
      </c>
      <c r="H234" s="21">
        <v>11.2434220814807</v>
      </c>
      <c r="I234" s="21">
        <v>7226.9810769558</v>
      </c>
      <c r="J234" s="50"/>
    </row>
    <row r="235">
      <c r="A235" s="54"/>
      <c r="E235" s="21" t="s">
        <v>73</v>
      </c>
      <c r="F235" s="21">
        <v>5585.5</v>
      </c>
      <c r="G235" s="21">
        <v>4195.85029875376</v>
      </c>
      <c r="H235" s="21">
        <v>24.879593612859</v>
      </c>
      <c r="I235" s="21">
        <v>7202.19137310982</v>
      </c>
      <c r="J235" s="50"/>
    </row>
    <row r="236">
      <c r="A236" s="54"/>
      <c r="E236" s="21" t="s">
        <v>74</v>
      </c>
      <c r="F236" s="21">
        <v>4210.76</v>
      </c>
      <c r="G236" s="21">
        <v>4210.76</v>
      </c>
      <c r="H236" s="21">
        <v>0.0</v>
      </c>
      <c r="I236" s="21">
        <v>149.869323968887</v>
      </c>
      <c r="J236" s="50"/>
    </row>
    <row r="237">
      <c r="A237" s="54"/>
      <c r="E237" s="21" t="s">
        <v>75</v>
      </c>
      <c r="F237" s="21">
        <v>7374.73</v>
      </c>
      <c r="G237" s="21">
        <v>4187.74745501973</v>
      </c>
      <c r="H237" s="21">
        <v>43.2149047487876</v>
      </c>
      <c r="I237" s="21">
        <v>7239.28868317604</v>
      </c>
      <c r="J237" s="50"/>
    </row>
    <row r="238">
      <c r="A238" s="54"/>
      <c r="E238" s="21" t="s">
        <v>76</v>
      </c>
      <c r="F238" s="21">
        <v>4283.22</v>
      </c>
      <c r="G238" s="21">
        <v>3607.51839406906</v>
      </c>
      <c r="H238" s="21">
        <v>15.775552176422</v>
      </c>
      <c r="I238" s="21">
        <v>7203.04446315765</v>
      </c>
      <c r="J238" s="50"/>
    </row>
    <row r="239">
      <c r="A239" s="54"/>
      <c r="E239" s="57" t="s">
        <v>21</v>
      </c>
      <c r="F239" s="26">
        <f t="shared" ref="F239:I239" si="39">AVERAGE(F234:F238)</f>
        <v>5254.76</v>
      </c>
      <c r="G239" s="26">
        <f t="shared" si="39"/>
        <v>4095.91586</v>
      </c>
      <c r="H239" s="26">
        <f t="shared" si="39"/>
        <v>19.02269452</v>
      </c>
      <c r="I239" s="26">
        <f t="shared" si="39"/>
        <v>5804.274984</v>
      </c>
      <c r="J239" s="59" t="str">
        <f>IF(MAX(ABS(F239-INDIRECT("'summary | O-IRP (low cost instances)'!F"&amp;ROW('summary | O-IRP (low cost insta'!F$6)+(ROW()-11)/6)), ABS(G239-INDIRECT("'summary | O-IRP (low cost instances)'!G"&amp;ROW('summary | O-IRP (low cost insta'!G$6)+(ROW()-11)/6)), ABS(H239-INDIRECT("'summary | O-IRP (low cost instances)'!H"&amp;ROW('summary | O-IRP (low cost insta'!H$6)+(ROW()-11)/6)), ABS(I239-INDIRECT("'summary | O-IRP (low cost instances)'!I"&amp;ROW('summary | O-IRP (low cost insta'!I$6)+(ROW()-11)/6)))&lt;0.01, "ok", "not ok")</f>
        <v>ok</v>
      </c>
    </row>
    <row r="240">
      <c r="A240" s="54"/>
      <c r="D240" s="56">
        <v>50.0</v>
      </c>
      <c r="E240" s="21" t="s">
        <v>77</v>
      </c>
      <c r="F240" s="21">
        <v>7645.83</v>
      </c>
      <c r="G240" s="21">
        <v>4155.283314626</v>
      </c>
      <c r="H240" s="21">
        <v>45.6529465783832</v>
      </c>
      <c r="I240" s="21">
        <v>7206.17993307114</v>
      </c>
      <c r="J240" s="50"/>
    </row>
    <row r="241">
      <c r="A241" s="54"/>
      <c r="E241" s="21" t="s">
        <v>78</v>
      </c>
      <c r="F241" s="21">
        <v>6265.15</v>
      </c>
      <c r="G241" s="21">
        <v>5056.02379132456</v>
      </c>
      <c r="H241" s="21">
        <v>19.2992379859292</v>
      </c>
      <c r="I241" s="21">
        <v>7202.42999005318</v>
      </c>
      <c r="J241" s="50"/>
    </row>
    <row r="242">
      <c r="A242" s="54"/>
      <c r="E242" s="21" t="s">
        <v>79</v>
      </c>
      <c r="F242" s="21">
        <v>5748.39</v>
      </c>
      <c r="G242" s="21">
        <v>4536.32767942598</v>
      </c>
      <c r="H242" s="21">
        <v>21.0852485752362</v>
      </c>
      <c r="I242" s="21">
        <v>7203.65467214584</v>
      </c>
      <c r="J242" s="50"/>
    </row>
    <row r="243">
      <c r="A243" s="54"/>
      <c r="E243" s="21" t="s">
        <v>80</v>
      </c>
      <c r="F243" s="21">
        <v>6113.82</v>
      </c>
      <c r="G243" s="21">
        <v>4758.84407765637</v>
      </c>
      <c r="H243" s="21">
        <v>22.1625092388005</v>
      </c>
      <c r="I243" s="21">
        <v>7211.03809189796</v>
      </c>
      <c r="J243" s="50"/>
    </row>
    <row r="244">
      <c r="A244" s="54"/>
      <c r="E244" s="21" t="s">
        <v>81</v>
      </c>
      <c r="F244" s="21">
        <v>6177.63</v>
      </c>
      <c r="G244" s="21">
        <v>4405.60521398937</v>
      </c>
      <c r="H244" s="21">
        <v>28.6845406087874</v>
      </c>
      <c r="I244" s="21">
        <v>7233.63916683197</v>
      </c>
      <c r="J244" s="50"/>
    </row>
    <row r="245">
      <c r="A245" s="54"/>
      <c r="E245" s="57" t="s">
        <v>21</v>
      </c>
      <c r="F245" s="26">
        <f t="shared" ref="F245:I245" si="40">AVERAGE(F240:F244)</f>
        <v>6390.164</v>
      </c>
      <c r="G245" s="26">
        <f t="shared" si="40"/>
        <v>4582.416815</v>
      </c>
      <c r="H245" s="26">
        <f t="shared" si="40"/>
        <v>27.3768966</v>
      </c>
      <c r="I245" s="26">
        <f t="shared" si="40"/>
        <v>7211.388371</v>
      </c>
      <c r="J245" s="59" t="str">
        <f>IF(MAX(ABS(F245-INDIRECT("'summary | O-IRP (low cost instances)'!F"&amp;ROW('summary | O-IRP (low cost insta'!F$6)+(ROW()-11)/6)), ABS(G245-INDIRECT("'summary | O-IRP (low cost instances)'!G"&amp;ROW('summary | O-IRP (low cost insta'!G$6)+(ROW()-11)/6)), ABS(H245-INDIRECT("'summary | O-IRP (low cost instances)'!H"&amp;ROW('summary | O-IRP (low cost insta'!H$6)+(ROW()-11)/6)), ABS(I245-INDIRECT("'summary | O-IRP (low cost instances)'!I"&amp;ROW('summary | O-IRP (low cost insta'!I$6)+(ROW()-11)/6)))&lt;0.01, "ok", "not ok")</f>
        <v>ok</v>
      </c>
    </row>
    <row r="246">
      <c r="A246" s="54"/>
      <c r="D246" s="60" t="s">
        <v>21</v>
      </c>
      <c r="E246" s="27"/>
      <c r="F246" s="27"/>
      <c r="G246" s="27"/>
      <c r="H246" s="27"/>
      <c r="I246" s="27"/>
      <c r="J246" s="50"/>
    </row>
    <row r="247">
      <c r="A247" s="54"/>
      <c r="C247" s="56">
        <v>5.0</v>
      </c>
      <c r="D247" s="56">
        <v>5.0</v>
      </c>
      <c r="E247" s="21" t="s">
        <v>32</v>
      </c>
      <c r="F247" s="21">
        <v>1687.95999372414</v>
      </c>
      <c r="G247" s="21">
        <v>1687.95999372414</v>
      </c>
      <c r="H247" s="21">
        <v>0.0</v>
      </c>
      <c r="I247" s="21">
        <v>0.556740999221802</v>
      </c>
      <c r="J247" s="50"/>
    </row>
    <row r="248">
      <c r="A248" s="54"/>
      <c r="E248" s="21" t="s">
        <v>33</v>
      </c>
      <c r="F248" s="21">
        <v>1998.02</v>
      </c>
      <c r="G248" s="21">
        <v>1998.02</v>
      </c>
      <c r="H248" s="21">
        <v>0.0</v>
      </c>
      <c r="I248" s="21">
        <v>0.963429927825928</v>
      </c>
      <c r="J248" s="50"/>
    </row>
    <row r="249">
      <c r="A249" s="54"/>
      <c r="E249" s="21" t="s">
        <v>34</v>
      </c>
      <c r="F249" s="21">
        <v>3929.15</v>
      </c>
      <c r="G249" s="21">
        <v>3929.15</v>
      </c>
      <c r="H249" s="21">
        <v>0.0</v>
      </c>
      <c r="I249" s="21">
        <v>1.2587718963623</v>
      </c>
      <c r="J249" s="50"/>
    </row>
    <row r="250">
      <c r="A250" s="54"/>
      <c r="E250" s="21" t="s">
        <v>35</v>
      </c>
      <c r="F250" s="21">
        <v>3303.53</v>
      </c>
      <c r="G250" s="21">
        <v>3303.53</v>
      </c>
      <c r="H250" s="21">
        <v>0.0</v>
      </c>
      <c r="I250" s="21">
        <v>0.47191309928894</v>
      </c>
      <c r="J250" s="50"/>
    </row>
    <row r="251">
      <c r="A251" s="54"/>
      <c r="E251" s="21" t="s">
        <v>36</v>
      </c>
      <c r="F251" s="21">
        <v>1973.07</v>
      </c>
      <c r="G251" s="21">
        <v>1973.07</v>
      </c>
      <c r="H251" s="21">
        <v>0.0</v>
      </c>
      <c r="I251" s="21">
        <v>0.737303972244263</v>
      </c>
      <c r="J251" s="50"/>
    </row>
    <row r="252">
      <c r="A252" s="54"/>
      <c r="E252" s="57" t="s">
        <v>21</v>
      </c>
      <c r="F252" s="26">
        <f t="shared" ref="F252:I252" si="41">AVERAGE(F247:F251)</f>
        <v>2578.345999</v>
      </c>
      <c r="G252" s="26">
        <f t="shared" si="41"/>
        <v>2578.345999</v>
      </c>
      <c r="H252" s="26">
        <f t="shared" si="41"/>
        <v>0</v>
      </c>
      <c r="I252" s="26">
        <f t="shared" si="41"/>
        <v>0.797631979</v>
      </c>
      <c r="J252" s="59" t="str">
        <f>IF(MAX(ABS(F252-INDIRECT("'summary | O-IRP (low cost instances)'!F"&amp;ROW('summary | O-IRP (low cost insta'!F$7)+(ROW()-12)/6)), ABS(G252-INDIRECT("'summary | O-IRP (low cost instances)'!G"&amp;ROW('summary | O-IRP (low cost insta'!G$7)+(ROW()-12)/6)), ABS(H252-INDIRECT("'summary | O-IRP (low cost instances)'!H"&amp;ROW('summary | O-IRP (low cost insta'!H$7)+(ROW()-12)/6)), ABS(I252-INDIRECT("'summary | O-IRP (low cost instances)'!I"&amp;ROW('summary | O-IRP (low cost insta'!I$7)+(ROW()-12)/6)))&lt;0.01, "ok", "not ok")</f>
        <v>ok</v>
      </c>
    </row>
    <row r="253">
      <c r="A253" s="54"/>
      <c r="D253" s="56">
        <v>10.0</v>
      </c>
      <c r="E253" s="21" t="s">
        <v>37</v>
      </c>
      <c r="F253" s="21">
        <v>3652.53997060819</v>
      </c>
      <c r="G253" s="21">
        <v>3652.53997060819</v>
      </c>
      <c r="H253" s="21">
        <v>0.0</v>
      </c>
      <c r="I253" s="21">
        <v>46.5343689918518</v>
      </c>
      <c r="J253" s="50"/>
    </row>
    <row r="254">
      <c r="A254" s="54"/>
      <c r="E254" s="21" t="s">
        <v>38</v>
      </c>
      <c r="F254" s="21">
        <v>4615.71</v>
      </c>
      <c r="G254" s="21">
        <v>4615.71</v>
      </c>
      <c r="H254" s="21">
        <v>0.0</v>
      </c>
      <c r="I254" s="21">
        <v>47.3847010135651</v>
      </c>
      <c r="J254" s="50"/>
    </row>
    <row r="255">
      <c r="A255" s="54"/>
      <c r="E255" s="21" t="s">
        <v>39</v>
      </c>
      <c r="F255" s="21">
        <v>3340.18</v>
      </c>
      <c r="G255" s="21">
        <v>3340.18</v>
      </c>
      <c r="H255" s="21">
        <v>0.0</v>
      </c>
      <c r="I255" s="21">
        <v>8.66642498970032</v>
      </c>
      <c r="J255" s="50"/>
    </row>
    <row r="256">
      <c r="A256" s="54"/>
      <c r="E256" s="21" t="s">
        <v>40</v>
      </c>
      <c r="F256" s="21">
        <v>4096.78</v>
      </c>
      <c r="G256" s="21">
        <v>4096.78</v>
      </c>
      <c r="H256" s="21">
        <v>0.0</v>
      </c>
      <c r="I256" s="21">
        <v>12.3772439956665</v>
      </c>
      <c r="J256" s="50"/>
    </row>
    <row r="257">
      <c r="A257" s="54"/>
      <c r="E257" s="21" t="s">
        <v>41</v>
      </c>
      <c r="F257" s="21">
        <v>2911.11</v>
      </c>
      <c r="G257" s="21">
        <v>2911.11</v>
      </c>
      <c r="H257" s="21">
        <v>0.0</v>
      </c>
      <c r="I257" s="21">
        <v>5.15661001205444</v>
      </c>
      <c r="J257" s="50"/>
    </row>
    <row r="258">
      <c r="A258" s="54"/>
      <c r="E258" s="57" t="s">
        <v>21</v>
      </c>
      <c r="F258" s="26">
        <f t="shared" ref="F258:I258" si="42">AVERAGE(F253:F257)</f>
        <v>3723.263994</v>
      </c>
      <c r="G258" s="26">
        <f t="shared" si="42"/>
        <v>3723.263994</v>
      </c>
      <c r="H258" s="26">
        <f t="shared" si="42"/>
        <v>0</v>
      </c>
      <c r="I258" s="26">
        <f t="shared" si="42"/>
        <v>24.0238698</v>
      </c>
      <c r="J258" s="59" t="str">
        <f>IF(MAX(ABS(F258-INDIRECT("'summary | O-IRP (low cost instances)'!F"&amp;ROW('summary | O-IRP (low cost insta'!F$7)+(ROW()-12)/6)), ABS(G258-INDIRECT("'summary | O-IRP (low cost instances)'!G"&amp;ROW('summary | O-IRP (low cost insta'!G$7)+(ROW()-12)/6)), ABS(H258-INDIRECT("'summary | O-IRP (low cost instances)'!H"&amp;ROW('summary | O-IRP (low cost insta'!H$7)+(ROW()-12)/6)), ABS(I258-INDIRECT("'summary | O-IRP (low cost instances)'!I"&amp;ROW('summary | O-IRP (low cost insta'!I$7)+(ROW()-12)/6)))&lt;0.01, "ok", "not ok")</f>
        <v>ok</v>
      </c>
    </row>
    <row r="259">
      <c r="A259" s="54"/>
      <c r="D259" s="56">
        <v>15.0</v>
      </c>
      <c r="E259" s="21" t="s">
        <v>42</v>
      </c>
      <c r="F259" s="21">
        <v>3487.96</v>
      </c>
      <c r="G259" s="21">
        <v>3487.96</v>
      </c>
      <c r="H259" s="21">
        <v>0.0</v>
      </c>
      <c r="I259" s="21">
        <v>280.699465990067</v>
      </c>
      <c r="J259" s="50"/>
    </row>
    <row r="260">
      <c r="A260" s="54"/>
      <c r="E260" s="21" t="s">
        <v>43</v>
      </c>
      <c r="F260" s="21">
        <v>3798.06</v>
      </c>
      <c r="G260" s="21">
        <v>3798.06</v>
      </c>
      <c r="H260" s="21">
        <v>0.0</v>
      </c>
      <c r="I260" s="21">
        <v>196.405060052872</v>
      </c>
      <c r="J260" s="50"/>
    </row>
    <row r="261">
      <c r="A261" s="54"/>
      <c r="E261" s="21" t="s">
        <v>44</v>
      </c>
      <c r="F261" s="21">
        <v>4025.27</v>
      </c>
      <c r="G261" s="21">
        <v>4025.27</v>
      </c>
      <c r="H261" s="21">
        <v>0.0</v>
      </c>
      <c r="I261" s="21">
        <v>66.0188879966736</v>
      </c>
      <c r="J261" s="50"/>
    </row>
    <row r="262">
      <c r="A262" s="54"/>
      <c r="E262" s="21" t="s">
        <v>45</v>
      </c>
      <c r="F262" s="21">
        <v>3496.68</v>
      </c>
      <c r="G262" s="21">
        <v>3496.68</v>
      </c>
      <c r="H262" s="21">
        <v>0.0</v>
      </c>
      <c r="I262" s="21">
        <v>25.0751829147339</v>
      </c>
      <c r="J262" s="50"/>
    </row>
    <row r="263">
      <c r="A263" s="54"/>
      <c r="E263" s="21" t="s">
        <v>46</v>
      </c>
      <c r="F263" s="21">
        <v>4175.68</v>
      </c>
      <c r="G263" s="21">
        <v>4175.68</v>
      </c>
      <c r="H263" s="21">
        <v>0.0</v>
      </c>
      <c r="I263" s="21">
        <v>320.098351955414</v>
      </c>
      <c r="J263" s="50"/>
    </row>
    <row r="264">
      <c r="A264" s="54"/>
      <c r="E264" s="57" t="s">
        <v>21</v>
      </c>
      <c r="F264" s="26">
        <f t="shared" ref="F264:I264" si="43">AVERAGE(F259:F263)</f>
        <v>3796.73</v>
      </c>
      <c r="G264" s="26">
        <f t="shared" si="43"/>
        <v>3796.73</v>
      </c>
      <c r="H264" s="26">
        <f t="shared" si="43"/>
        <v>0</v>
      </c>
      <c r="I264" s="26">
        <f t="shared" si="43"/>
        <v>177.6593898</v>
      </c>
      <c r="J264" s="59" t="str">
        <f>IF(MAX(ABS(F264-INDIRECT("'summary | O-IRP (low cost instances)'!F"&amp;ROW('summary | O-IRP (low cost insta'!F$7)+(ROW()-12)/6)), ABS(G264-INDIRECT("'summary | O-IRP (low cost instances)'!G"&amp;ROW('summary | O-IRP (low cost insta'!G$7)+(ROW()-12)/6)), ABS(H264-INDIRECT("'summary | O-IRP (low cost instances)'!H"&amp;ROW('summary | O-IRP (low cost insta'!H$7)+(ROW()-12)/6)), ABS(I264-INDIRECT("'summary | O-IRP (low cost instances)'!I"&amp;ROW('summary | O-IRP (low cost insta'!I$7)+(ROW()-12)/6)))&lt;0.01, "ok", "not ok")</f>
        <v>ok</v>
      </c>
    </row>
    <row r="265">
      <c r="A265" s="54"/>
      <c r="D265" s="56">
        <v>20.0</v>
      </c>
      <c r="E265" s="21" t="s">
        <v>47</v>
      </c>
      <c r="F265" s="21">
        <v>4280.08987109038</v>
      </c>
      <c r="G265" s="21">
        <v>3986.00318843064</v>
      </c>
      <c r="H265" s="21">
        <v>6.87103989675845</v>
      </c>
      <c r="I265" s="21">
        <v>7209.56547617912</v>
      </c>
      <c r="J265" s="50"/>
    </row>
    <row r="266">
      <c r="A266" s="54"/>
      <c r="E266" s="21" t="s">
        <v>48</v>
      </c>
      <c r="F266" s="21">
        <v>3215.91</v>
      </c>
      <c r="G266" s="21">
        <v>3215.91</v>
      </c>
      <c r="H266" s="21">
        <v>0.0</v>
      </c>
      <c r="I266" s="21">
        <v>98.1666278839111</v>
      </c>
      <c r="J266" s="50"/>
    </row>
    <row r="267">
      <c r="A267" s="54"/>
      <c r="E267" s="21" t="s">
        <v>49</v>
      </c>
      <c r="F267" s="21">
        <v>3880.45</v>
      </c>
      <c r="G267" s="21">
        <v>3880.45</v>
      </c>
      <c r="H267" s="21">
        <v>0.0</v>
      </c>
      <c r="I267" s="21">
        <v>134.798678159714</v>
      </c>
      <c r="J267" s="50"/>
    </row>
    <row r="268">
      <c r="A268" s="54"/>
      <c r="E268" s="21" t="s">
        <v>50</v>
      </c>
      <c r="F268" s="21">
        <v>5111.2498866374</v>
      </c>
      <c r="G268" s="21">
        <v>4966.26162034912</v>
      </c>
      <c r="H268" s="21">
        <v>2.83664992915585</v>
      </c>
      <c r="I268" s="21">
        <v>7203.20244789124</v>
      </c>
      <c r="J268" s="50"/>
    </row>
    <row r="269">
      <c r="A269" s="54"/>
      <c r="E269" s="21" t="s">
        <v>51</v>
      </c>
      <c r="F269" s="21">
        <v>5362.21</v>
      </c>
      <c r="G269" s="21">
        <v>5056.05082001197</v>
      </c>
      <c r="H269" s="21">
        <v>5.70957086701253</v>
      </c>
      <c r="I269" s="21">
        <v>7205.24391484261</v>
      </c>
      <c r="J269" s="50"/>
    </row>
    <row r="270">
      <c r="A270" s="54"/>
      <c r="E270" s="57" t="s">
        <v>21</v>
      </c>
      <c r="F270" s="26">
        <f t="shared" ref="F270:I270" si="44">AVERAGE(F265:F269)</f>
        <v>4369.981952</v>
      </c>
      <c r="G270" s="26">
        <f t="shared" si="44"/>
        <v>4220.935126</v>
      </c>
      <c r="H270" s="26">
        <f t="shared" si="44"/>
        <v>3.083452139</v>
      </c>
      <c r="I270" s="26">
        <f t="shared" si="44"/>
        <v>4370.195429</v>
      </c>
      <c r="J270" s="59" t="str">
        <f>IF(MAX(ABS(F270-INDIRECT("'summary | O-IRP (low cost instances)'!F"&amp;ROW('summary | O-IRP (low cost insta'!F$7)+(ROW()-12)/6)), ABS(G270-INDIRECT("'summary | O-IRP (low cost instances)'!G"&amp;ROW('summary | O-IRP (low cost insta'!G$7)+(ROW()-12)/6)), ABS(H270-INDIRECT("'summary | O-IRP (low cost instances)'!H"&amp;ROW('summary | O-IRP (low cost insta'!H$7)+(ROW()-12)/6)), ABS(I270-INDIRECT("'summary | O-IRP (low cost instances)'!I"&amp;ROW('summary | O-IRP (low cost insta'!I$7)+(ROW()-12)/6)))&lt;0.01, "ok", "not ok")</f>
        <v>ok</v>
      </c>
    </row>
    <row r="271">
      <c r="A271" s="54"/>
      <c r="D271" s="56">
        <v>25.0</v>
      </c>
      <c r="E271" s="21" t="s">
        <v>52</v>
      </c>
      <c r="F271" s="21">
        <v>3951.39</v>
      </c>
      <c r="G271" s="21">
        <v>3951.39</v>
      </c>
      <c r="H271" s="21">
        <v>0.0</v>
      </c>
      <c r="I271" s="21">
        <v>65.5378639698029</v>
      </c>
      <c r="J271" s="50"/>
    </row>
    <row r="272">
      <c r="A272" s="54"/>
      <c r="E272" s="21" t="s">
        <v>53</v>
      </c>
      <c r="F272" s="21">
        <v>5053.67</v>
      </c>
      <c r="G272" s="21">
        <v>3938.12760464377</v>
      </c>
      <c r="H272" s="21">
        <v>22.0739065937473</v>
      </c>
      <c r="I272" s="21">
        <v>7205.21140003204</v>
      </c>
      <c r="J272" s="50"/>
    </row>
    <row r="273">
      <c r="A273" s="54"/>
      <c r="E273" s="21" t="s">
        <v>54</v>
      </c>
      <c r="F273" s="21">
        <v>5053.06990359045</v>
      </c>
      <c r="G273" s="21">
        <v>5053.06990359045</v>
      </c>
      <c r="H273" s="21">
        <v>0.0</v>
      </c>
      <c r="I273" s="21">
        <v>5873.13859200478</v>
      </c>
      <c r="J273" s="50"/>
    </row>
    <row r="274">
      <c r="A274" s="54"/>
      <c r="E274" s="21" t="s">
        <v>55</v>
      </c>
      <c r="F274" s="21">
        <v>4234.06</v>
      </c>
      <c r="G274" s="21">
        <v>4234.06</v>
      </c>
      <c r="H274" s="21">
        <v>0.0</v>
      </c>
      <c r="I274" s="21">
        <v>87.6113848686218</v>
      </c>
      <c r="J274" s="50"/>
    </row>
    <row r="275">
      <c r="A275" s="54"/>
      <c r="E275" s="21" t="s">
        <v>56</v>
      </c>
      <c r="F275" s="21">
        <v>5112.24000000008</v>
      </c>
      <c r="G275" s="21">
        <v>4781.47019884035</v>
      </c>
      <c r="H275" s="21">
        <v>6.47015400606628</v>
      </c>
      <c r="I275" s="21">
        <v>7201.25001192093</v>
      </c>
      <c r="J275" s="50"/>
    </row>
    <row r="276">
      <c r="A276" s="54"/>
      <c r="E276" s="57" t="s">
        <v>21</v>
      </c>
      <c r="F276" s="26">
        <f t="shared" ref="F276:I276" si="45">AVERAGE(F271:F275)</f>
        <v>4680.885981</v>
      </c>
      <c r="G276" s="26">
        <f t="shared" si="45"/>
        <v>4391.623541</v>
      </c>
      <c r="H276" s="26">
        <f t="shared" si="45"/>
        <v>5.70881212</v>
      </c>
      <c r="I276" s="26">
        <f t="shared" si="45"/>
        <v>4086.549851</v>
      </c>
      <c r="J276" s="59" t="str">
        <f>IF(MAX(ABS(F276-INDIRECT("'summary | O-IRP (low cost instances)'!F"&amp;ROW('summary | O-IRP (low cost insta'!F$7)+(ROW()-12)/6)), ABS(G276-INDIRECT("'summary | O-IRP (low cost instances)'!G"&amp;ROW('summary | O-IRP (low cost insta'!G$7)+(ROW()-12)/6)), ABS(H276-INDIRECT("'summary | O-IRP (low cost instances)'!H"&amp;ROW('summary | O-IRP (low cost insta'!H$7)+(ROW()-12)/6)), ABS(I276-INDIRECT("'summary | O-IRP (low cost instances)'!I"&amp;ROW('summary | O-IRP (low cost insta'!I$7)+(ROW()-12)/6)))&lt;0.01, "ok", "not ok")</f>
        <v>ok</v>
      </c>
    </row>
    <row r="277">
      <c r="A277" s="54"/>
      <c r="D277" s="56">
        <v>30.0</v>
      </c>
      <c r="E277" s="21" t="s">
        <v>57</v>
      </c>
      <c r="F277" s="21">
        <v>5168.89971084678</v>
      </c>
      <c r="G277" s="21">
        <v>4457.1825024604</v>
      </c>
      <c r="H277" s="21">
        <v>13.7692206891317</v>
      </c>
      <c r="I277" s="21">
        <v>7244.26206898689</v>
      </c>
      <c r="J277" s="50"/>
    </row>
    <row r="278">
      <c r="A278" s="54"/>
      <c r="E278" s="21" t="s">
        <v>58</v>
      </c>
      <c r="F278" s="21">
        <v>4676.77</v>
      </c>
      <c r="G278" s="21">
        <v>4515.92928688958</v>
      </c>
      <c r="H278" s="21">
        <v>3.43914096931041</v>
      </c>
      <c r="I278" s="21">
        <v>7203.58324193955</v>
      </c>
      <c r="J278" s="50"/>
    </row>
    <row r="279">
      <c r="A279" s="54"/>
      <c r="E279" s="21" t="s">
        <v>59</v>
      </c>
      <c r="F279" s="21">
        <v>4215.7</v>
      </c>
      <c r="G279" s="21">
        <v>4215.7</v>
      </c>
      <c r="H279" s="21">
        <v>0.0</v>
      </c>
      <c r="I279" s="21">
        <v>412.265374898911</v>
      </c>
      <c r="J279" s="50"/>
    </row>
    <row r="280">
      <c r="A280" s="54"/>
      <c r="E280" s="21" t="s">
        <v>60</v>
      </c>
      <c r="F280" s="21">
        <v>4709.66</v>
      </c>
      <c r="G280" s="21">
        <v>4102.95287404687</v>
      </c>
      <c r="H280" s="21">
        <v>12.8821852522927</v>
      </c>
      <c r="I280" s="21">
        <v>7207.25928211212</v>
      </c>
      <c r="J280" s="50"/>
    </row>
    <row r="281">
      <c r="A281" s="54"/>
      <c r="E281" s="21" t="s">
        <v>61</v>
      </c>
      <c r="F281" s="21">
        <v>4539.9</v>
      </c>
      <c r="G281" s="21">
        <v>3612.90444201597</v>
      </c>
      <c r="H281" s="21">
        <v>20.4188541153775</v>
      </c>
      <c r="I281" s="21">
        <v>7210.60512495041</v>
      </c>
      <c r="J281" s="50"/>
    </row>
    <row r="282">
      <c r="A282" s="54"/>
      <c r="E282" s="57" t="s">
        <v>21</v>
      </c>
      <c r="F282" s="26">
        <f t="shared" ref="F282:I282" si="46">AVERAGE(F277:F281)</f>
        <v>4662.185942</v>
      </c>
      <c r="G282" s="26">
        <f t="shared" si="46"/>
        <v>4180.933821</v>
      </c>
      <c r="H282" s="26">
        <f t="shared" si="46"/>
        <v>10.10188021</v>
      </c>
      <c r="I282" s="26">
        <f t="shared" si="46"/>
        <v>5855.595019</v>
      </c>
      <c r="J282" s="59" t="str">
        <f>IF(MAX(ABS(F282-INDIRECT("'summary | O-IRP (low cost instances)'!F"&amp;ROW('summary | O-IRP (low cost insta'!F$7)+(ROW()-12)/6)), ABS(G282-INDIRECT("'summary | O-IRP (low cost instances)'!G"&amp;ROW('summary | O-IRP (low cost insta'!G$7)+(ROW()-12)/6)), ABS(H282-INDIRECT("'summary | O-IRP (low cost instances)'!H"&amp;ROW('summary | O-IRP (low cost insta'!H$7)+(ROW()-12)/6)), ABS(I282-INDIRECT("'summary | O-IRP (low cost instances)'!I"&amp;ROW('summary | O-IRP (low cost insta'!I$7)+(ROW()-12)/6)))&lt;0.01, "ok", "not ok")</f>
        <v>ok</v>
      </c>
    </row>
    <row r="283">
      <c r="A283" s="54"/>
      <c r="D283" s="56">
        <v>35.0</v>
      </c>
      <c r="E283" s="21" t="s">
        <v>62</v>
      </c>
      <c r="F283" s="21">
        <v>4690.00999999999</v>
      </c>
      <c r="G283" s="21">
        <v>4140.43811363625</v>
      </c>
      <c r="H283" s="21">
        <v>11.7179256838205</v>
      </c>
      <c r="I283" s="21">
        <v>7206.08134102821</v>
      </c>
      <c r="J283" s="50"/>
    </row>
    <row r="284">
      <c r="A284" s="54"/>
      <c r="E284" s="21" t="s">
        <v>63</v>
      </c>
      <c r="F284" s="21">
        <v>4923.81</v>
      </c>
      <c r="G284" s="21">
        <v>4631.53546072659</v>
      </c>
      <c r="H284" s="21">
        <v>5.93594268002651</v>
      </c>
      <c r="I284" s="21">
        <v>7210.75391697884</v>
      </c>
      <c r="J284" s="50"/>
    </row>
    <row r="285">
      <c r="A285" s="54"/>
      <c r="E285" s="21" t="s">
        <v>64</v>
      </c>
      <c r="F285" s="21">
        <v>6009.78</v>
      </c>
      <c r="G285" s="21">
        <v>4971.87848248228</v>
      </c>
      <c r="H285" s="21">
        <v>17.2702081859522</v>
      </c>
      <c r="I285" s="21">
        <v>7206.71598219872</v>
      </c>
      <c r="J285" s="50"/>
    </row>
    <row r="286">
      <c r="A286" s="54"/>
      <c r="E286" s="21" t="s">
        <v>65</v>
      </c>
      <c r="F286" s="21">
        <v>5023.06987539218</v>
      </c>
      <c r="G286" s="21">
        <v>3856.3018829247</v>
      </c>
      <c r="H286" s="21">
        <v>23.2281855799662</v>
      </c>
      <c r="I286" s="21">
        <v>7229.73857593536</v>
      </c>
      <c r="J286" s="50"/>
    </row>
    <row r="287">
      <c r="A287" s="54"/>
      <c r="E287" s="21" t="s">
        <v>66</v>
      </c>
      <c r="F287" s="21">
        <v>4868.35</v>
      </c>
      <c r="G287" s="21">
        <v>4135.62662507427</v>
      </c>
      <c r="H287" s="21">
        <v>15.0507538473144</v>
      </c>
      <c r="I287" s="21">
        <v>7264.19108986855</v>
      </c>
      <c r="J287" s="50"/>
    </row>
    <row r="288">
      <c r="A288" s="54"/>
      <c r="E288" s="57" t="s">
        <v>21</v>
      </c>
      <c r="F288" s="26">
        <f t="shared" ref="F288:I288" si="47">AVERAGE(F283:F287)</f>
        <v>5103.003975</v>
      </c>
      <c r="G288" s="26">
        <f t="shared" si="47"/>
        <v>4347.156113</v>
      </c>
      <c r="H288" s="26">
        <f t="shared" si="47"/>
        <v>14.6406032</v>
      </c>
      <c r="I288" s="26">
        <f t="shared" si="47"/>
        <v>7223.496181</v>
      </c>
      <c r="J288" s="59" t="str">
        <f>IF(MAX(ABS(F288-INDIRECT("'summary | O-IRP (low cost instances)'!F"&amp;ROW('summary | O-IRP (low cost insta'!F$7)+(ROW()-12)/6)), ABS(G288-INDIRECT("'summary | O-IRP (low cost instances)'!G"&amp;ROW('summary | O-IRP (low cost insta'!G$7)+(ROW()-12)/6)), ABS(H288-INDIRECT("'summary | O-IRP (low cost instances)'!H"&amp;ROW('summary | O-IRP (low cost insta'!H$7)+(ROW()-12)/6)), ABS(I288-INDIRECT("'summary | O-IRP (low cost instances)'!I"&amp;ROW('summary | O-IRP (low cost insta'!I$7)+(ROW()-12)/6)))&lt;0.01, "ok", "not ok")</f>
        <v>ok</v>
      </c>
    </row>
    <row r="289">
      <c r="A289" s="54"/>
      <c r="D289" s="56">
        <v>40.0</v>
      </c>
      <c r="E289" s="21" t="s">
        <v>67</v>
      </c>
      <c r="F289" s="21">
        <v>6254.12</v>
      </c>
      <c r="G289" s="21">
        <v>3870.02463306328</v>
      </c>
      <c r="H289" s="21">
        <v>38.1203969053475</v>
      </c>
      <c r="I289" s="21">
        <v>7202.35457396507</v>
      </c>
      <c r="J289" s="50"/>
    </row>
    <row r="290">
      <c r="A290" s="54"/>
      <c r="E290" s="21" t="s">
        <v>68</v>
      </c>
      <c r="F290" s="21">
        <v>6116.42</v>
      </c>
      <c r="G290" s="21">
        <v>4264.79066322183</v>
      </c>
      <c r="H290" s="21">
        <v>30.2730900882897</v>
      </c>
      <c r="I290" s="21">
        <v>7206.39810705185</v>
      </c>
      <c r="J290" s="50"/>
    </row>
    <row r="291">
      <c r="A291" s="54"/>
      <c r="E291" s="21" t="s">
        <v>69</v>
      </c>
      <c r="F291" s="21">
        <v>4642.92</v>
      </c>
      <c r="G291" s="21">
        <v>4642.92</v>
      </c>
      <c r="H291" s="21">
        <v>0.0</v>
      </c>
      <c r="I291" s="21">
        <v>4559.68983602524</v>
      </c>
      <c r="J291" s="50"/>
    </row>
    <row r="292">
      <c r="A292" s="54"/>
      <c r="E292" s="21" t="s">
        <v>70</v>
      </c>
      <c r="F292" s="21">
        <v>4562.41</v>
      </c>
      <c r="G292" s="21">
        <v>4516.64473587523</v>
      </c>
      <c r="H292" s="21">
        <v>1.00309406924782</v>
      </c>
      <c r="I292" s="21">
        <v>7208.24684405327</v>
      </c>
      <c r="J292" s="50"/>
    </row>
    <row r="293">
      <c r="A293" s="54"/>
      <c r="E293" s="21" t="s">
        <v>71</v>
      </c>
      <c r="F293" s="21">
        <v>5674.03</v>
      </c>
      <c r="G293" s="21">
        <v>3952.77758853876</v>
      </c>
      <c r="H293" s="21">
        <v>30.3356240883683</v>
      </c>
      <c r="I293" s="21">
        <v>7205.33885502815</v>
      </c>
      <c r="J293" s="50"/>
    </row>
    <row r="294">
      <c r="A294" s="54"/>
      <c r="E294" s="57" t="s">
        <v>21</v>
      </c>
      <c r="F294" s="26">
        <f t="shared" ref="F294:I294" si="48">AVERAGE(F289:F293)</f>
        <v>5449.98</v>
      </c>
      <c r="G294" s="26">
        <f t="shared" si="48"/>
        <v>4249.431524</v>
      </c>
      <c r="H294" s="26">
        <f t="shared" si="48"/>
        <v>19.94644103</v>
      </c>
      <c r="I294" s="26">
        <f t="shared" si="48"/>
        <v>6676.405643</v>
      </c>
      <c r="J294" s="59" t="str">
        <f>IF(MAX(ABS(F294-INDIRECT("'summary | O-IRP (low cost instances)'!F"&amp;ROW('summary | O-IRP (low cost insta'!F$7)+(ROW()-12)/6)), ABS(G294-INDIRECT("'summary | O-IRP (low cost instances)'!G"&amp;ROW('summary | O-IRP (low cost insta'!G$7)+(ROW()-12)/6)), ABS(H294-INDIRECT("'summary | O-IRP (low cost instances)'!H"&amp;ROW('summary | O-IRP (low cost insta'!H$7)+(ROW()-12)/6)), ABS(I294-INDIRECT("'summary | O-IRP (low cost instances)'!I"&amp;ROW('summary | O-IRP (low cost insta'!I$7)+(ROW()-12)/6)))&lt;0.01, "ok", "not ok")</f>
        <v>ok</v>
      </c>
    </row>
    <row r="295">
      <c r="A295" s="54"/>
      <c r="D295" s="56">
        <v>45.0</v>
      </c>
      <c r="E295" s="21" t="s">
        <v>72</v>
      </c>
      <c r="F295" s="21">
        <v>5799.19</v>
      </c>
      <c r="G295" s="21">
        <v>4336.12769407634</v>
      </c>
      <c r="H295" s="21">
        <v>25.2287354945029</v>
      </c>
      <c r="I295" s="21">
        <v>7226.36990594864</v>
      </c>
      <c r="J295" s="50"/>
    </row>
    <row r="296">
      <c r="A296" s="54"/>
      <c r="E296" s="21" t="s">
        <v>73</v>
      </c>
      <c r="F296" s="21">
        <v>7048.05999999797</v>
      </c>
      <c r="G296" s="21">
        <v>4288.43169513876</v>
      </c>
      <c r="H296" s="21">
        <v>39.1544383115355</v>
      </c>
      <c r="I296" s="21">
        <v>7245.67989015579</v>
      </c>
      <c r="J296" s="50"/>
    </row>
    <row r="297">
      <c r="A297" s="54"/>
      <c r="E297" s="21" t="s">
        <v>74</v>
      </c>
      <c r="F297" s="21">
        <v>4501.75998822249</v>
      </c>
      <c r="G297" s="21">
        <v>4501.75998822249</v>
      </c>
      <c r="H297" s="21">
        <v>0.0</v>
      </c>
      <c r="I297" s="21">
        <v>1171.91641497612</v>
      </c>
      <c r="J297" s="50"/>
    </row>
    <row r="298">
      <c r="A298" s="54"/>
      <c r="E298" s="21" t="s">
        <v>75</v>
      </c>
      <c r="F298" s="21">
        <v>8257.65</v>
      </c>
      <c r="G298" s="21">
        <v>4390.32493484725</v>
      </c>
      <c r="H298" s="21">
        <v>46.8332402699648</v>
      </c>
      <c r="I298" s="21">
        <v>7202.59258985519</v>
      </c>
      <c r="J298" s="50"/>
    </row>
    <row r="299">
      <c r="A299" s="54"/>
      <c r="E299" s="21" t="s">
        <v>76</v>
      </c>
      <c r="F299" s="21">
        <v>5320.12</v>
      </c>
      <c r="G299" s="21">
        <v>3722.803849678</v>
      </c>
      <c r="H299" s="21">
        <v>30.0240624332158</v>
      </c>
      <c r="I299" s="21">
        <v>7203.55181694031</v>
      </c>
      <c r="J299" s="50"/>
    </row>
    <row r="300">
      <c r="A300" s="54"/>
      <c r="E300" s="57" t="s">
        <v>21</v>
      </c>
      <c r="F300" s="26">
        <f t="shared" ref="F300:I300" si="49">AVERAGE(F295:F299)</f>
        <v>6185.355998</v>
      </c>
      <c r="G300" s="26">
        <f t="shared" si="49"/>
        <v>4247.889632</v>
      </c>
      <c r="H300" s="26">
        <f t="shared" si="49"/>
        <v>28.2480953</v>
      </c>
      <c r="I300" s="26">
        <f t="shared" si="49"/>
        <v>6010.022124</v>
      </c>
      <c r="J300" s="59" t="str">
        <f>IF(MAX(ABS(F300-INDIRECT("'summary | O-IRP (low cost instances)'!F"&amp;ROW('summary | O-IRP (low cost insta'!F$7)+(ROW()-12)/6)), ABS(G300-INDIRECT("'summary | O-IRP (low cost instances)'!G"&amp;ROW('summary | O-IRP (low cost insta'!G$7)+(ROW()-12)/6)), ABS(H300-INDIRECT("'summary | O-IRP (low cost instances)'!H"&amp;ROW('summary | O-IRP (low cost insta'!H$7)+(ROW()-12)/6)), ABS(I300-INDIRECT("'summary | O-IRP (low cost instances)'!I"&amp;ROW('summary | O-IRP (low cost insta'!I$7)+(ROW()-12)/6)))&lt;0.01, "ok", "not ok")</f>
        <v>ok</v>
      </c>
    </row>
    <row r="301">
      <c r="A301" s="54"/>
      <c r="D301" s="56">
        <v>50.0</v>
      </c>
      <c r="E301" s="21" t="s">
        <v>77</v>
      </c>
      <c r="F301" s="21">
        <v>8746.84</v>
      </c>
      <c r="G301" s="21">
        <v>4430.36142108191</v>
      </c>
      <c r="H301" s="21">
        <v>49.3490058000156</v>
      </c>
      <c r="I301" s="21">
        <v>7200.7497279644</v>
      </c>
      <c r="J301" s="50"/>
    </row>
    <row r="302">
      <c r="A302" s="54"/>
      <c r="E302" s="21" t="s">
        <v>78</v>
      </c>
      <c r="F302" s="21">
        <v>7049.24</v>
      </c>
      <c r="G302" s="21">
        <v>5319.98616704371</v>
      </c>
      <c r="H302" s="21">
        <v>24.5310676463886</v>
      </c>
      <c r="I302" s="21">
        <v>7286.96235799789</v>
      </c>
      <c r="J302" s="50"/>
    </row>
    <row r="303">
      <c r="A303" s="54"/>
      <c r="E303" s="21" t="s">
        <v>79</v>
      </c>
      <c r="F303" s="21">
        <v>7318.43</v>
      </c>
      <c r="G303" s="21">
        <v>4550.45807429296</v>
      </c>
      <c r="H303" s="21">
        <v>37.8219362036261</v>
      </c>
      <c r="I303" s="21">
        <v>7204.16280579567</v>
      </c>
      <c r="J303" s="50"/>
    </row>
    <row r="304">
      <c r="A304" s="54"/>
      <c r="E304" s="21" t="s">
        <v>80</v>
      </c>
      <c r="F304" s="21">
        <v>7022.82</v>
      </c>
      <c r="G304" s="21">
        <v>4849.64123868353</v>
      </c>
      <c r="H304" s="21">
        <v>30.9445317025991</v>
      </c>
      <c r="I304" s="21">
        <v>7277.7450928688</v>
      </c>
      <c r="J304" s="50"/>
    </row>
    <row r="305">
      <c r="A305" s="54"/>
      <c r="E305" s="21" t="s">
        <v>81</v>
      </c>
      <c r="F305" s="21">
        <v>11050.03</v>
      </c>
      <c r="G305" s="21">
        <v>4539.86027327494</v>
      </c>
      <c r="H305" s="21">
        <v>58.9154031864625</v>
      </c>
      <c r="I305" s="21">
        <v>7207.15198898315</v>
      </c>
      <c r="J305" s="50"/>
    </row>
    <row r="306">
      <c r="A306" s="54"/>
      <c r="E306" s="57" t="s">
        <v>21</v>
      </c>
      <c r="F306" s="26">
        <f t="shared" ref="F306:I306" si="50">AVERAGE(F301:F305)</f>
        <v>8237.472</v>
      </c>
      <c r="G306" s="26">
        <f t="shared" si="50"/>
        <v>4738.061435</v>
      </c>
      <c r="H306" s="26">
        <f t="shared" si="50"/>
        <v>40.31238891</v>
      </c>
      <c r="I306" s="26">
        <f t="shared" si="50"/>
        <v>7235.354395</v>
      </c>
      <c r="J306" s="59" t="str">
        <f>IF(MAX(ABS(F306-INDIRECT("'summary | O-IRP (low cost instances)'!F"&amp;ROW('summary | O-IRP (low cost insta'!F$7)+(ROW()-12)/6)), ABS(G306-INDIRECT("'summary | O-IRP (low cost instances)'!G"&amp;ROW('summary | O-IRP (low cost insta'!G$7)+(ROW()-12)/6)), ABS(H306-INDIRECT("'summary | O-IRP (low cost instances)'!H"&amp;ROW('summary | O-IRP (low cost insta'!H$7)+(ROW()-12)/6)), ABS(I306-INDIRECT("'summary | O-IRP (low cost instances)'!I"&amp;ROW('summary | O-IRP (low cost insta'!I$7)+(ROW()-12)/6)))&lt;0.01, "ok", "not ok")</f>
        <v>ok</v>
      </c>
    </row>
    <row r="307">
      <c r="A307" s="54"/>
      <c r="D307" s="62" t="s">
        <v>21</v>
      </c>
      <c r="E307" s="27"/>
      <c r="F307" s="63"/>
      <c r="G307" s="63"/>
      <c r="H307" s="63"/>
      <c r="I307" s="63"/>
      <c r="J307" s="50"/>
    </row>
    <row r="308">
      <c r="A308" s="54"/>
      <c r="B308" s="54"/>
      <c r="C308" s="56"/>
      <c r="D308" s="56"/>
      <c r="E308" s="27"/>
      <c r="F308" s="63"/>
      <c r="G308" s="63"/>
      <c r="H308" s="63"/>
      <c r="I308" s="63"/>
      <c r="J308" s="50"/>
    </row>
    <row r="309">
      <c r="A309" s="54"/>
      <c r="B309" s="55">
        <v>6.0</v>
      </c>
      <c r="C309" s="56">
        <v>1.0</v>
      </c>
      <c r="D309" s="56">
        <v>5.0</v>
      </c>
      <c r="E309" s="21" t="s">
        <v>32</v>
      </c>
      <c r="F309" s="21">
        <v>3149.04</v>
      </c>
      <c r="G309" s="21">
        <v>3149.04</v>
      </c>
      <c r="H309" s="21">
        <v>0.0</v>
      </c>
      <c r="I309" s="21">
        <v>0.269795179367065</v>
      </c>
      <c r="J309" s="50"/>
    </row>
    <row r="310">
      <c r="A310" s="54"/>
      <c r="E310" s="21" t="s">
        <v>33</v>
      </c>
      <c r="F310" s="21">
        <v>2529.58</v>
      </c>
      <c r="G310" s="21">
        <v>2529.58</v>
      </c>
      <c r="H310" s="21">
        <v>0.0</v>
      </c>
      <c r="I310" s="21">
        <v>0.306703805923462</v>
      </c>
      <c r="J310" s="50"/>
    </row>
    <row r="311">
      <c r="A311" s="54"/>
      <c r="E311" s="21" t="s">
        <v>34</v>
      </c>
      <c r="F311" s="21">
        <v>4453.72</v>
      </c>
      <c r="G311" s="21">
        <v>4453.72</v>
      </c>
      <c r="H311" s="21">
        <v>0.0</v>
      </c>
      <c r="I311" s="21">
        <v>0.423053026199341</v>
      </c>
      <c r="J311" s="50"/>
    </row>
    <row r="312">
      <c r="A312" s="54"/>
      <c r="E312" s="21" t="s">
        <v>35</v>
      </c>
      <c r="F312" s="21">
        <v>3144.91</v>
      </c>
      <c r="G312" s="21">
        <v>3144.91</v>
      </c>
      <c r="H312" s="21">
        <v>0.0</v>
      </c>
      <c r="I312" s="21">
        <v>0.423404932022095</v>
      </c>
      <c r="J312" s="50"/>
    </row>
    <row r="313">
      <c r="A313" s="54"/>
      <c r="E313" s="21" t="s">
        <v>36</v>
      </c>
      <c r="F313" s="21">
        <v>2230.31</v>
      </c>
      <c r="G313" s="21">
        <v>2230.31</v>
      </c>
      <c r="H313" s="21">
        <v>0.0</v>
      </c>
      <c r="I313" s="21">
        <v>0.372830152511597</v>
      </c>
      <c r="J313" s="50"/>
    </row>
    <row r="314">
      <c r="A314" s="54"/>
      <c r="E314" s="57" t="s">
        <v>21</v>
      </c>
      <c r="F314" s="26">
        <f t="shared" ref="F314:I314" si="51">AVERAGE(F309:F313)</f>
        <v>3101.512</v>
      </c>
      <c r="G314" s="26">
        <f t="shared" si="51"/>
        <v>3101.512</v>
      </c>
      <c r="H314" s="26">
        <f t="shared" si="51"/>
        <v>0</v>
      </c>
      <c r="I314" s="26">
        <f t="shared" si="51"/>
        <v>0.3591574192</v>
      </c>
      <c r="J314" s="59" t="str">
        <f>IF(MAX(ABS(F314-INDIRECT("'summary | O-IRP (low cost instances)'!F"&amp;ROW('summary | O-IRP (low cost insta'!F$9)+(ROW()-14)/6)), ABS(G314-INDIRECT("'summary | O-IRP (low cost instances)'!G"&amp;ROW('summary | O-IRP (low cost insta'!G$9)+(ROW()-14)/6)), ABS(H314-INDIRECT("'summary | O-IRP (low cost instances)'!H"&amp;ROW('summary | O-IRP (low cost insta'!H$9)+(ROW()-14)/6)), ABS(I314-INDIRECT("'summary | O-IRP (low cost instances)'!I"&amp;ROW('summary | O-IRP (low cost insta'!I$9)+(ROW()-14)/6)))&lt;0.01, "ok", "not ok")</f>
        <v>ok</v>
      </c>
    </row>
    <row r="315">
      <c r="A315" s="54"/>
      <c r="D315" s="56">
        <v>10.0</v>
      </c>
      <c r="E315" s="21" t="s">
        <v>37</v>
      </c>
      <c r="F315" s="21">
        <v>4073.74</v>
      </c>
      <c r="G315" s="21">
        <v>4073.74</v>
      </c>
      <c r="H315" s="21">
        <v>0.0</v>
      </c>
      <c r="I315" s="21">
        <v>0.753787994384766</v>
      </c>
      <c r="J315" s="50"/>
    </row>
    <row r="316">
      <c r="A316" s="54"/>
      <c r="E316" s="21" t="s">
        <v>38</v>
      </c>
      <c r="F316" s="21">
        <v>4990.79</v>
      </c>
      <c r="G316" s="21">
        <v>4990.79</v>
      </c>
      <c r="H316" s="21">
        <v>0.0</v>
      </c>
      <c r="I316" s="21">
        <v>0.908160924911499</v>
      </c>
      <c r="J316" s="50"/>
    </row>
    <row r="317">
      <c r="A317" s="54"/>
      <c r="E317" s="21" t="s">
        <v>39</v>
      </c>
      <c r="F317" s="21">
        <v>4443.79</v>
      </c>
      <c r="G317" s="21">
        <v>4443.79</v>
      </c>
      <c r="H317" s="21">
        <v>0.0</v>
      </c>
      <c r="I317" s="21">
        <v>1.22350406646729</v>
      </c>
      <c r="J317" s="50"/>
    </row>
    <row r="318">
      <c r="A318" s="54"/>
      <c r="E318" s="21" t="s">
        <v>40</v>
      </c>
      <c r="F318" s="21">
        <v>4764.15</v>
      </c>
      <c r="G318" s="21">
        <v>4764.15</v>
      </c>
      <c r="H318" s="21">
        <v>0.0</v>
      </c>
      <c r="I318" s="21">
        <v>0.555881977081299</v>
      </c>
      <c r="J318" s="50"/>
    </row>
    <row r="319">
      <c r="A319" s="54"/>
      <c r="E319" s="21" t="s">
        <v>41</v>
      </c>
      <c r="F319" s="21">
        <v>4463.61</v>
      </c>
      <c r="G319" s="21">
        <v>4463.61</v>
      </c>
      <c r="H319" s="21">
        <v>0.0</v>
      </c>
      <c r="I319" s="21">
        <v>0.958431959152222</v>
      </c>
      <c r="J319" s="50"/>
    </row>
    <row r="320">
      <c r="A320" s="54"/>
      <c r="E320" s="57" t="s">
        <v>21</v>
      </c>
      <c r="F320" s="26">
        <f t="shared" ref="F320:I320" si="52">AVERAGE(F315:F319)</f>
        <v>4547.216</v>
      </c>
      <c r="G320" s="26">
        <f t="shared" si="52"/>
        <v>4547.216</v>
      </c>
      <c r="H320" s="26">
        <f t="shared" si="52"/>
        <v>0</v>
      </c>
      <c r="I320" s="26">
        <f t="shared" si="52"/>
        <v>0.8799533844</v>
      </c>
      <c r="J320" s="59" t="str">
        <f>IF(MAX(ABS(F320-INDIRECT("'summary | O-IRP (low cost instances)'!F"&amp;ROW('summary | O-IRP (low cost insta'!F$9)+(ROW()-14)/6)), ABS(G320-INDIRECT("'summary | O-IRP (low cost instances)'!G"&amp;ROW('summary | O-IRP (low cost insta'!G$9)+(ROW()-14)/6)), ABS(H320-INDIRECT("'summary | O-IRP (low cost instances)'!H"&amp;ROW('summary | O-IRP (low cost insta'!H$9)+(ROW()-14)/6)), ABS(I320-INDIRECT("'summary | O-IRP (low cost instances)'!I"&amp;ROW('summary | O-IRP (low cost insta'!I$9)+(ROW()-14)/6)))&lt;0.01, "ok", "not ok")</f>
        <v>ok</v>
      </c>
    </row>
    <row r="321">
      <c r="A321" s="54"/>
      <c r="D321" s="56">
        <v>15.0</v>
      </c>
      <c r="E321" s="21" t="s">
        <v>42</v>
      </c>
      <c r="F321" s="21">
        <v>5286.2</v>
      </c>
      <c r="G321" s="21">
        <v>5286.2</v>
      </c>
      <c r="H321" s="21">
        <v>0.0</v>
      </c>
      <c r="I321" s="21">
        <v>2.82366490364075</v>
      </c>
      <c r="J321" s="50"/>
    </row>
    <row r="322">
      <c r="A322" s="54"/>
      <c r="E322" s="21" t="s">
        <v>43</v>
      </c>
      <c r="F322" s="21">
        <v>5316.69</v>
      </c>
      <c r="G322" s="21">
        <v>5316.69</v>
      </c>
      <c r="H322" s="21">
        <v>0.0</v>
      </c>
      <c r="I322" s="21">
        <v>2.96186494827271</v>
      </c>
      <c r="J322" s="50"/>
    </row>
    <row r="323">
      <c r="A323" s="54"/>
      <c r="E323" s="21" t="s">
        <v>44</v>
      </c>
      <c r="F323" s="21">
        <v>5777.69</v>
      </c>
      <c r="G323" s="21">
        <v>5777.69</v>
      </c>
      <c r="H323" s="21">
        <v>0.0</v>
      </c>
      <c r="I323" s="21">
        <v>2.56406593322754</v>
      </c>
      <c r="J323" s="50"/>
    </row>
    <row r="324">
      <c r="A324" s="54"/>
      <c r="E324" s="21" t="s">
        <v>45</v>
      </c>
      <c r="F324" s="21">
        <v>5256.0</v>
      </c>
      <c r="G324" s="21">
        <v>5256.0</v>
      </c>
      <c r="H324" s="21">
        <v>0.0</v>
      </c>
      <c r="I324" s="21">
        <v>2.17228603363037</v>
      </c>
      <c r="J324" s="50"/>
    </row>
    <row r="325">
      <c r="A325" s="54"/>
      <c r="E325" s="21" t="s">
        <v>46</v>
      </c>
      <c r="F325" s="21">
        <v>4967.54</v>
      </c>
      <c r="G325" s="21">
        <v>4967.54</v>
      </c>
      <c r="H325" s="21">
        <v>0.0</v>
      </c>
      <c r="I325" s="21">
        <v>1.856369972229</v>
      </c>
      <c r="J325" s="50"/>
    </row>
    <row r="326">
      <c r="A326" s="54"/>
      <c r="E326" s="57" t="s">
        <v>21</v>
      </c>
      <c r="F326" s="26">
        <f t="shared" ref="F326:I326" si="53">AVERAGE(F321:F325)</f>
        <v>5320.824</v>
      </c>
      <c r="G326" s="26">
        <f t="shared" si="53"/>
        <v>5320.824</v>
      </c>
      <c r="H326" s="26">
        <f t="shared" si="53"/>
        <v>0</v>
      </c>
      <c r="I326" s="26">
        <f t="shared" si="53"/>
        <v>2.475650358</v>
      </c>
      <c r="J326" s="59" t="str">
        <f>IF(MAX(ABS(F326-INDIRECT("'summary | O-IRP (low cost instances)'!F"&amp;ROW('summary | O-IRP (low cost insta'!F$9)+(ROW()-14)/6)), ABS(G326-INDIRECT("'summary | O-IRP (low cost instances)'!G"&amp;ROW('summary | O-IRP (low cost insta'!G$9)+(ROW()-14)/6)), ABS(H326-INDIRECT("'summary | O-IRP (low cost instances)'!H"&amp;ROW('summary | O-IRP (low cost insta'!H$9)+(ROW()-14)/6)), ABS(I326-INDIRECT("'summary | O-IRP (low cost instances)'!I"&amp;ROW('summary | O-IRP (low cost insta'!I$9)+(ROW()-14)/6)))&lt;0.01, "ok", "not ok")</f>
        <v>ok</v>
      </c>
    </row>
    <row r="327">
      <c r="A327" s="54"/>
      <c r="D327" s="56">
        <v>20.0</v>
      </c>
      <c r="E327" s="21" t="s">
        <v>47</v>
      </c>
      <c r="F327" s="21">
        <v>5987.27</v>
      </c>
      <c r="G327" s="21">
        <v>5987.27</v>
      </c>
      <c r="H327" s="21">
        <v>0.0</v>
      </c>
      <c r="I327" s="21">
        <v>16.8231289386749</v>
      </c>
      <c r="J327" s="50"/>
    </row>
    <row r="328">
      <c r="A328" s="54"/>
      <c r="E328" s="21" t="s">
        <v>48</v>
      </c>
      <c r="F328" s="21">
        <v>5824.28</v>
      </c>
      <c r="G328" s="21">
        <v>5824.28</v>
      </c>
      <c r="H328" s="21">
        <v>0.0</v>
      </c>
      <c r="I328" s="21">
        <v>8.02728414535522</v>
      </c>
      <c r="J328" s="50"/>
    </row>
    <row r="329">
      <c r="A329" s="54"/>
      <c r="E329" s="21" t="s">
        <v>49</v>
      </c>
      <c r="F329" s="21">
        <v>6661.51</v>
      </c>
      <c r="G329" s="21">
        <v>6661.51</v>
      </c>
      <c r="H329" s="21">
        <v>0.0</v>
      </c>
      <c r="I329" s="21">
        <v>3.89163494110107</v>
      </c>
      <c r="J329" s="50"/>
    </row>
    <row r="330">
      <c r="A330" s="54"/>
      <c r="E330" s="21" t="s">
        <v>50</v>
      </c>
      <c r="F330" s="21">
        <v>7200.31</v>
      </c>
      <c r="G330" s="21">
        <v>7200.31</v>
      </c>
      <c r="H330" s="21">
        <v>0.0</v>
      </c>
      <c r="I330" s="21">
        <v>66.4452080726624</v>
      </c>
      <c r="J330" s="50"/>
    </row>
    <row r="331">
      <c r="A331" s="54"/>
      <c r="E331" s="21" t="s">
        <v>51</v>
      </c>
      <c r="F331" s="21">
        <v>6822.09</v>
      </c>
      <c r="G331" s="21">
        <v>6822.09</v>
      </c>
      <c r="H331" s="21">
        <v>0.0</v>
      </c>
      <c r="I331" s="21">
        <v>48.9791569709778</v>
      </c>
      <c r="J331" s="50"/>
    </row>
    <row r="332">
      <c r="A332" s="54"/>
      <c r="E332" s="57" t="s">
        <v>21</v>
      </c>
      <c r="F332" s="26">
        <f t="shared" ref="F332:I332" si="54">AVERAGE(F327:F331)</f>
        <v>6499.092</v>
      </c>
      <c r="G332" s="26">
        <f t="shared" si="54"/>
        <v>6499.092</v>
      </c>
      <c r="H332" s="26">
        <f t="shared" si="54"/>
        <v>0</v>
      </c>
      <c r="I332" s="26">
        <f t="shared" si="54"/>
        <v>28.83328261</v>
      </c>
      <c r="J332" s="59" t="str">
        <f>IF(MAX(ABS(F332-INDIRECT("'summary | O-IRP (low cost instances)'!F"&amp;ROW('summary | O-IRP (low cost insta'!F$9)+(ROW()-14)/6)), ABS(G332-INDIRECT("'summary | O-IRP (low cost instances)'!G"&amp;ROW('summary | O-IRP (low cost insta'!G$9)+(ROW()-14)/6)), ABS(H332-INDIRECT("'summary | O-IRP (low cost instances)'!H"&amp;ROW('summary | O-IRP (low cost insta'!H$9)+(ROW()-14)/6)), ABS(I332-INDIRECT("'summary | O-IRP (low cost instances)'!I"&amp;ROW('summary | O-IRP (low cost insta'!I$9)+(ROW()-14)/6)))&lt;0.01, "ok", "not ok")</f>
        <v>ok</v>
      </c>
    </row>
    <row r="333">
      <c r="A333" s="54"/>
      <c r="D333" s="56">
        <v>25.0</v>
      </c>
      <c r="E333" s="21" t="s">
        <v>52</v>
      </c>
      <c r="F333" s="21">
        <v>6920.05</v>
      </c>
      <c r="G333" s="21">
        <v>6920.05</v>
      </c>
      <c r="H333" s="21">
        <v>0.0</v>
      </c>
      <c r="I333" s="21">
        <v>16.1274099349976</v>
      </c>
      <c r="J333" s="50"/>
    </row>
    <row r="334">
      <c r="A334" s="54"/>
      <c r="E334" s="21" t="s">
        <v>53</v>
      </c>
      <c r="F334" s="21">
        <v>7084.93</v>
      </c>
      <c r="G334" s="21">
        <v>7084.93</v>
      </c>
      <c r="H334" s="21">
        <v>0.0</v>
      </c>
      <c r="I334" s="21">
        <v>47.9525971412659</v>
      </c>
      <c r="J334" s="50"/>
    </row>
    <row r="335">
      <c r="A335" s="54"/>
      <c r="E335" s="21" t="s">
        <v>54</v>
      </c>
      <c r="F335" s="21">
        <v>7352.7</v>
      </c>
      <c r="G335" s="21">
        <v>7352.7</v>
      </c>
      <c r="H335" s="21">
        <v>0.0</v>
      </c>
      <c r="I335" s="21">
        <v>38.3085870742798</v>
      </c>
      <c r="J335" s="50"/>
    </row>
    <row r="336">
      <c r="A336" s="54"/>
      <c r="E336" s="21" t="s">
        <v>55</v>
      </c>
      <c r="F336" s="21">
        <v>7325.06999378979</v>
      </c>
      <c r="G336" s="21">
        <v>7325.0699937898</v>
      </c>
      <c r="H336" s="21">
        <v>0.0</v>
      </c>
      <c r="I336" s="21">
        <v>9.20172905921936</v>
      </c>
      <c r="J336" s="50"/>
    </row>
    <row r="337">
      <c r="A337" s="54"/>
      <c r="E337" s="21" t="s">
        <v>56</v>
      </c>
      <c r="F337" s="21">
        <v>6864.97</v>
      </c>
      <c r="G337" s="21">
        <v>6864.97</v>
      </c>
      <c r="H337" s="21">
        <v>0.0</v>
      </c>
      <c r="I337" s="21">
        <v>10.8595547676086</v>
      </c>
      <c r="J337" s="50"/>
    </row>
    <row r="338">
      <c r="A338" s="54"/>
      <c r="E338" s="57" t="s">
        <v>21</v>
      </c>
      <c r="F338" s="26">
        <f t="shared" ref="F338:I338" si="55">AVERAGE(F333:F337)</f>
        <v>7109.543999</v>
      </c>
      <c r="G338" s="26">
        <f t="shared" si="55"/>
        <v>7109.543999</v>
      </c>
      <c r="H338" s="26">
        <f t="shared" si="55"/>
        <v>0</v>
      </c>
      <c r="I338" s="26">
        <f t="shared" si="55"/>
        <v>24.4899756</v>
      </c>
      <c r="J338" s="59" t="str">
        <f>IF(MAX(ABS(F338-INDIRECT("'summary | O-IRP (low cost instances)'!F"&amp;ROW('summary | O-IRP (low cost insta'!F$9)+(ROW()-14)/6)), ABS(G338-INDIRECT("'summary | O-IRP (low cost instances)'!G"&amp;ROW('summary | O-IRP (low cost insta'!G$9)+(ROW()-14)/6)), ABS(H338-INDIRECT("'summary | O-IRP (low cost instances)'!H"&amp;ROW('summary | O-IRP (low cost insta'!H$9)+(ROW()-14)/6)), ABS(I338-INDIRECT("'summary | O-IRP (low cost instances)'!I"&amp;ROW('summary | O-IRP (low cost insta'!I$9)+(ROW()-14)/6)))&lt;0.01, "ok", "not ok")</f>
        <v>ok</v>
      </c>
    </row>
    <row r="339">
      <c r="A339" s="54"/>
      <c r="D339" s="56">
        <v>30.0</v>
      </c>
      <c r="E339" s="21" t="s">
        <v>57</v>
      </c>
      <c r="F339" s="21">
        <v>7819.67</v>
      </c>
      <c r="G339" s="21">
        <v>7819.67</v>
      </c>
      <c r="H339" s="21">
        <v>0.0</v>
      </c>
      <c r="I339" s="21">
        <v>892.774829149246</v>
      </c>
      <c r="J339" s="50"/>
    </row>
    <row r="340">
      <c r="A340" s="54"/>
      <c r="E340" s="21" t="s">
        <v>58</v>
      </c>
      <c r="F340" s="21">
        <v>7434.66</v>
      </c>
      <c r="G340" s="21">
        <v>7434.66</v>
      </c>
      <c r="H340" s="21">
        <v>0.0</v>
      </c>
      <c r="I340" s="21">
        <v>412.958851099014</v>
      </c>
      <c r="J340" s="50"/>
    </row>
    <row r="341">
      <c r="A341" s="54"/>
      <c r="E341" s="21" t="s">
        <v>59</v>
      </c>
      <c r="F341" s="21">
        <v>7892.91</v>
      </c>
      <c r="G341" s="21">
        <v>7892.91</v>
      </c>
      <c r="H341" s="21">
        <v>0.0</v>
      </c>
      <c r="I341" s="21">
        <v>421.422518968582</v>
      </c>
      <c r="J341" s="50"/>
    </row>
    <row r="342">
      <c r="A342" s="54"/>
      <c r="E342" s="21" t="s">
        <v>60</v>
      </c>
      <c r="F342" s="21">
        <v>7343.8</v>
      </c>
      <c r="G342" s="21">
        <v>7343.8</v>
      </c>
      <c r="H342" s="21">
        <v>0.0</v>
      </c>
      <c r="I342" s="21">
        <v>332.620674133301</v>
      </c>
      <c r="J342" s="50"/>
    </row>
    <row r="343">
      <c r="A343" s="54"/>
      <c r="E343" s="21" t="s">
        <v>61</v>
      </c>
      <c r="F343" s="21">
        <v>7043.16999999999</v>
      </c>
      <c r="G343" s="21">
        <v>7043.16999999999</v>
      </c>
      <c r="H343" s="21">
        <v>0.0</v>
      </c>
      <c r="I343" s="21">
        <v>316.499462127686</v>
      </c>
      <c r="J343" s="50"/>
    </row>
    <row r="344">
      <c r="A344" s="54"/>
      <c r="E344" s="57" t="s">
        <v>21</v>
      </c>
      <c r="F344" s="26">
        <f t="shared" ref="F344:I344" si="56">AVERAGE(F339:F343)</f>
        <v>7506.842</v>
      </c>
      <c r="G344" s="26">
        <f t="shared" si="56"/>
        <v>7506.842</v>
      </c>
      <c r="H344" s="26">
        <f t="shared" si="56"/>
        <v>0</v>
      </c>
      <c r="I344" s="26">
        <f t="shared" si="56"/>
        <v>475.2552671</v>
      </c>
      <c r="J344" s="59" t="str">
        <f>IF(MAX(ABS(F344-INDIRECT("'summary | O-IRP (low cost instances)'!F"&amp;ROW('summary | O-IRP (low cost insta'!F$9)+(ROW()-14)/6)), ABS(G344-INDIRECT("'summary | O-IRP (low cost instances)'!G"&amp;ROW('summary | O-IRP (low cost insta'!G$9)+(ROW()-14)/6)), ABS(H344-INDIRECT("'summary | O-IRP (low cost instances)'!H"&amp;ROW('summary | O-IRP (low cost insta'!H$9)+(ROW()-14)/6)), ABS(I344-INDIRECT("'summary | O-IRP (low cost instances)'!I"&amp;ROW('summary | O-IRP (low cost insta'!I$9)+(ROW()-14)/6)))&lt;0.01, "ok", "not ok")</f>
        <v>ok</v>
      </c>
    </row>
    <row r="345">
      <c r="A345" s="54"/>
      <c r="C345" s="56"/>
      <c r="D345" s="56"/>
      <c r="E345" s="27"/>
      <c r="F345" s="27"/>
      <c r="G345" s="27"/>
      <c r="H345" s="27"/>
      <c r="I345" s="27"/>
      <c r="J345" s="50"/>
    </row>
    <row r="346">
      <c r="A346" s="54"/>
      <c r="C346" s="56">
        <v>2.0</v>
      </c>
      <c r="D346" s="56">
        <v>5.0</v>
      </c>
      <c r="E346" s="21" t="s">
        <v>32</v>
      </c>
      <c r="F346" s="21">
        <v>3736.69989565994</v>
      </c>
      <c r="G346" s="21">
        <v>3736.69989565994</v>
      </c>
      <c r="H346" s="21">
        <v>0.0</v>
      </c>
      <c r="I346" s="21">
        <v>1.29126191139221</v>
      </c>
      <c r="J346" s="50"/>
    </row>
    <row r="347">
      <c r="A347" s="54"/>
      <c r="E347" s="21" t="s">
        <v>33</v>
      </c>
      <c r="F347" s="21">
        <v>3148.75</v>
      </c>
      <c r="G347" s="21">
        <v>3148.75</v>
      </c>
      <c r="H347" s="21">
        <v>0.0</v>
      </c>
      <c r="I347" s="21">
        <v>1.10350489616394</v>
      </c>
      <c r="J347" s="50"/>
    </row>
    <row r="348">
      <c r="A348" s="54"/>
      <c r="E348" s="21" t="s">
        <v>34</v>
      </c>
      <c r="F348" s="21">
        <v>5926.65</v>
      </c>
      <c r="G348" s="21">
        <v>5926.65</v>
      </c>
      <c r="H348" s="21">
        <v>0.0</v>
      </c>
      <c r="I348" s="21">
        <v>2.13128185272217</v>
      </c>
      <c r="J348" s="50"/>
    </row>
    <row r="349">
      <c r="A349" s="54"/>
      <c r="E349" s="21" t="s">
        <v>35</v>
      </c>
      <c r="F349" s="21">
        <v>3776.54</v>
      </c>
      <c r="G349" s="21">
        <v>3776.54</v>
      </c>
      <c r="H349" s="21">
        <v>0.0</v>
      </c>
      <c r="I349" s="21">
        <v>3.05892992019653</v>
      </c>
      <c r="J349" s="50"/>
    </row>
    <row r="350">
      <c r="A350" s="54"/>
      <c r="E350" s="21" t="s">
        <v>36</v>
      </c>
      <c r="F350" s="21">
        <v>2855.06</v>
      </c>
      <c r="G350" s="21">
        <v>2855.06</v>
      </c>
      <c r="H350" s="21">
        <v>0.0</v>
      </c>
      <c r="I350" s="21">
        <v>1.77178597450256</v>
      </c>
      <c r="J350" s="50"/>
    </row>
    <row r="351">
      <c r="A351" s="54"/>
      <c r="E351" s="57" t="s">
        <v>21</v>
      </c>
      <c r="F351" s="26">
        <f t="shared" ref="F351:I351" si="57">AVERAGE(F346:F350)</f>
        <v>3888.739979</v>
      </c>
      <c r="G351" s="26">
        <f t="shared" si="57"/>
        <v>3888.739979</v>
      </c>
      <c r="H351" s="26">
        <f t="shared" si="57"/>
        <v>0</v>
      </c>
      <c r="I351" s="26">
        <f t="shared" si="57"/>
        <v>1.871352911</v>
      </c>
      <c r="J351" s="59" t="str">
        <f>IF(MAX(ABS(F351-INDIRECT("'summary | O-IRP (low cost instances)'!F"&amp;ROW('summary | O-IRP (low cost insta'!F$10)+(ROW()-15)/6)), ABS(G351-INDIRECT("'summary | O-IRP (low cost instances)'!G"&amp;ROW('summary | O-IRP (low cost insta'!G$10)+(ROW()-15)/6)), ABS(H351-INDIRECT("'summary | O-IRP (low cost instances)'!H"&amp;ROW('summary | O-IRP (low cost insta'!H$10)+(ROW()-15)/6)), ABS(I351-INDIRECT("'summary | O-IRP (low cost instances)'!I"&amp;ROW('summary | O-IRP (low cost insta'!I$10)+(ROW()-15)/6)))&lt;0.01, "ok", "not ok")</f>
        <v>ok</v>
      </c>
    </row>
    <row r="352">
      <c r="A352" s="54"/>
      <c r="D352" s="56">
        <v>10.0</v>
      </c>
      <c r="E352" s="21" t="s">
        <v>37</v>
      </c>
      <c r="F352" s="21">
        <v>5599.07</v>
      </c>
      <c r="G352" s="21">
        <v>5599.07</v>
      </c>
      <c r="H352" s="21">
        <v>0.0</v>
      </c>
      <c r="I352" s="21">
        <v>44.621954202652</v>
      </c>
      <c r="J352" s="50"/>
    </row>
    <row r="353">
      <c r="A353" s="54"/>
      <c r="E353" s="21" t="s">
        <v>38</v>
      </c>
      <c r="F353" s="21">
        <v>6458.59</v>
      </c>
      <c r="G353" s="21">
        <v>6458.59</v>
      </c>
      <c r="H353" s="21">
        <v>0.0</v>
      </c>
      <c r="I353" s="21">
        <v>25.012176990509</v>
      </c>
      <c r="J353" s="50"/>
    </row>
    <row r="354">
      <c r="A354" s="54"/>
      <c r="E354" s="21" t="s">
        <v>39</v>
      </c>
      <c r="F354" s="21">
        <v>5197.4</v>
      </c>
      <c r="G354" s="21">
        <v>5197.4</v>
      </c>
      <c r="H354" s="21">
        <v>0.0</v>
      </c>
      <c r="I354" s="21">
        <v>32.6551609039307</v>
      </c>
      <c r="J354" s="50"/>
    </row>
    <row r="355">
      <c r="A355" s="54"/>
      <c r="E355" s="21" t="s">
        <v>40</v>
      </c>
      <c r="F355" s="21">
        <v>6139.11</v>
      </c>
      <c r="G355" s="21">
        <v>6139.11</v>
      </c>
      <c r="H355" s="21">
        <v>0.0</v>
      </c>
      <c r="I355" s="21">
        <v>20.9297637939453</v>
      </c>
      <c r="J355" s="50"/>
    </row>
    <row r="356">
      <c r="A356" s="54"/>
      <c r="E356" s="21" t="s">
        <v>41</v>
      </c>
      <c r="F356" s="21">
        <v>5055.15</v>
      </c>
      <c r="G356" s="21">
        <v>5055.15</v>
      </c>
      <c r="H356" s="21">
        <v>0.0</v>
      </c>
      <c r="I356" s="21">
        <v>6.86419582366943</v>
      </c>
      <c r="J356" s="50"/>
    </row>
    <row r="357">
      <c r="A357" s="54"/>
      <c r="E357" s="57" t="s">
        <v>21</v>
      </c>
      <c r="F357" s="26">
        <f t="shared" ref="F357:I357" si="58">AVERAGE(F352:F356)</f>
        <v>5689.864</v>
      </c>
      <c r="G357" s="26">
        <f t="shared" si="58"/>
        <v>5689.864</v>
      </c>
      <c r="H357" s="26">
        <f t="shared" si="58"/>
        <v>0</v>
      </c>
      <c r="I357" s="26">
        <f t="shared" si="58"/>
        <v>26.01665034</v>
      </c>
      <c r="J357" s="59" t="str">
        <f>IF(MAX(ABS(F357-INDIRECT("'summary | O-IRP (low cost instances)'!F"&amp;ROW('summary | O-IRP (low cost insta'!F$10)+(ROW()-15)/6)), ABS(G357-INDIRECT("'summary | O-IRP (low cost instances)'!G"&amp;ROW('summary | O-IRP (low cost insta'!G$10)+(ROW()-15)/6)), ABS(H357-INDIRECT("'summary | O-IRP (low cost instances)'!H"&amp;ROW('summary | O-IRP (low cost insta'!H$10)+(ROW()-15)/6)), ABS(I357-INDIRECT("'summary | O-IRP (low cost instances)'!I"&amp;ROW('summary | O-IRP (low cost insta'!I$10)+(ROW()-15)/6)))&lt;0.01, "ok", "not ok")</f>
        <v>ok</v>
      </c>
    </row>
    <row r="358">
      <c r="A358" s="54"/>
      <c r="D358" s="56">
        <v>15.0</v>
      </c>
      <c r="E358" s="21" t="s">
        <v>42</v>
      </c>
      <c r="F358" s="21">
        <v>5886.48</v>
      </c>
      <c r="G358" s="21">
        <v>5886.48</v>
      </c>
      <c r="H358" s="21">
        <v>0.0</v>
      </c>
      <c r="I358" s="21">
        <v>72.6293408870697</v>
      </c>
      <c r="J358" s="50"/>
    </row>
    <row r="359">
      <c r="A359" s="54"/>
      <c r="E359" s="21" t="s">
        <v>43</v>
      </c>
      <c r="F359" s="21">
        <v>6051.10983743534</v>
      </c>
      <c r="G359" s="21">
        <v>6051.10983743534</v>
      </c>
      <c r="H359" s="21">
        <v>0.0</v>
      </c>
      <c r="I359" s="21">
        <v>74.8226211071014</v>
      </c>
      <c r="J359" s="50"/>
    </row>
    <row r="360">
      <c r="A360" s="54"/>
      <c r="E360" s="21" t="s">
        <v>44</v>
      </c>
      <c r="F360" s="21">
        <v>6891.21</v>
      </c>
      <c r="G360" s="21">
        <v>6891.21</v>
      </c>
      <c r="H360" s="21">
        <v>0.0</v>
      </c>
      <c r="I360" s="21">
        <v>147.610910892487</v>
      </c>
      <c r="J360" s="50"/>
    </row>
    <row r="361">
      <c r="A361" s="54"/>
      <c r="E361" s="21" t="s">
        <v>45</v>
      </c>
      <c r="F361" s="21">
        <v>6047.73</v>
      </c>
      <c r="G361" s="21">
        <v>6047.73</v>
      </c>
      <c r="H361" s="21">
        <v>0.0</v>
      </c>
      <c r="I361" s="21">
        <v>23.7058019638062</v>
      </c>
      <c r="J361" s="50"/>
    </row>
    <row r="362">
      <c r="A362" s="54"/>
      <c r="E362" s="21" t="s">
        <v>46</v>
      </c>
      <c r="F362" s="21">
        <v>6280.02</v>
      </c>
      <c r="G362" s="21">
        <v>6280.02</v>
      </c>
      <c r="H362" s="21">
        <v>0.0</v>
      </c>
      <c r="I362" s="21">
        <v>53.5000259876251</v>
      </c>
      <c r="J362" s="50"/>
    </row>
    <row r="363">
      <c r="A363" s="54"/>
      <c r="E363" s="57" t="s">
        <v>21</v>
      </c>
      <c r="F363" s="26">
        <f t="shared" ref="F363:I363" si="59">AVERAGE(F358:F362)</f>
        <v>6231.309967</v>
      </c>
      <c r="G363" s="26">
        <f t="shared" si="59"/>
        <v>6231.309967</v>
      </c>
      <c r="H363" s="26">
        <f t="shared" si="59"/>
        <v>0</v>
      </c>
      <c r="I363" s="26">
        <f t="shared" si="59"/>
        <v>74.45374017</v>
      </c>
      <c r="J363" s="59" t="str">
        <f>IF(MAX(ABS(F363-INDIRECT("'summary | O-IRP (low cost instances)'!F"&amp;ROW('summary | O-IRP (low cost insta'!F$10)+(ROW()-15)/6)), ABS(G363-INDIRECT("'summary | O-IRP (low cost instances)'!G"&amp;ROW('summary | O-IRP (low cost insta'!G$10)+(ROW()-15)/6)), ABS(H363-INDIRECT("'summary | O-IRP (low cost instances)'!H"&amp;ROW('summary | O-IRP (low cost insta'!H$10)+(ROW()-15)/6)), ABS(I363-INDIRECT("'summary | O-IRP (low cost instances)'!I"&amp;ROW('summary | O-IRP (low cost insta'!I$10)+(ROW()-15)/6)))&lt;0.01, "ok", "not ok")</f>
        <v>ok</v>
      </c>
    </row>
    <row r="364">
      <c r="A364" s="54"/>
      <c r="D364" s="56">
        <v>20.0</v>
      </c>
      <c r="E364" s="21" t="s">
        <v>47</v>
      </c>
      <c r="F364" s="21">
        <v>7259.8499940551</v>
      </c>
      <c r="G364" s="21">
        <v>7259.61378764861</v>
      </c>
      <c r="H364" s="21">
        <v>0.003253598995657</v>
      </c>
      <c r="I364" s="21">
        <v>1283.16297197342</v>
      </c>
      <c r="J364" s="50"/>
    </row>
    <row r="365">
      <c r="A365" s="54"/>
      <c r="E365" s="21" t="s">
        <v>48</v>
      </c>
      <c r="F365" s="21">
        <v>6224.57</v>
      </c>
      <c r="G365" s="21">
        <v>6224.57</v>
      </c>
      <c r="H365" s="21">
        <v>0.0</v>
      </c>
      <c r="I365" s="21">
        <v>241.997818946838</v>
      </c>
      <c r="J365" s="50"/>
    </row>
    <row r="366">
      <c r="A366" s="54"/>
      <c r="E366" s="21" t="s">
        <v>49</v>
      </c>
      <c r="F366" s="21">
        <v>7351.06</v>
      </c>
      <c r="G366" s="21">
        <v>7351.06</v>
      </c>
      <c r="H366" s="21">
        <v>0.0</v>
      </c>
      <c r="I366" s="21">
        <v>149.615222930908</v>
      </c>
      <c r="J366" s="50"/>
    </row>
    <row r="367">
      <c r="A367" s="54"/>
      <c r="E367" s="21" t="s">
        <v>50</v>
      </c>
      <c r="F367" s="21">
        <v>8200.75</v>
      </c>
      <c r="G367" s="21">
        <v>8200.75</v>
      </c>
      <c r="H367" s="21">
        <v>0.0</v>
      </c>
      <c r="I367" s="21">
        <v>3319.78163504601</v>
      </c>
      <c r="J367" s="50"/>
    </row>
    <row r="368">
      <c r="A368" s="54"/>
      <c r="E368" s="21" t="s">
        <v>51</v>
      </c>
      <c r="F368" s="21">
        <v>8370.38</v>
      </c>
      <c r="G368" s="21">
        <v>8218.50140229531</v>
      </c>
      <c r="H368" s="21">
        <v>1.81447673468461</v>
      </c>
      <c r="I368" s="21">
        <v>7205.1843290329</v>
      </c>
      <c r="J368" s="50"/>
    </row>
    <row r="369">
      <c r="A369" s="54"/>
      <c r="E369" s="57" t="s">
        <v>21</v>
      </c>
      <c r="F369" s="26">
        <f t="shared" ref="F369:I369" si="60">AVERAGE(F364:F368)</f>
        <v>7481.321999</v>
      </c>
      <c r="G369" s="26">
        <f t="shared" si="60"/>
        <v>7450.899038</v>
      </c>
      <c r="H369" s="26">
        <f t="shared" si="60"/>
        <v>0.3635460667</v>
      </c>
      <c r="I369" s="26">
        <f t="shared" si="60"/>
        <v>2439.948396</v>
      </c>
      <c r="J369" s="59" t="str">
        <f>IF(MAX(ABS(F369-INDIRECT("'summary | O-IRP (low cost instances)'!F"&amp;ROW('summary | O-IRP (low cost insta'!F$10)+(ROW()-15)/6)), ABS(G369-INDIRECT("'summary | O-IRP (low cost instances)'!G"&amp;ROW('summary | O-IRP (low cost insta'!G$10)+(ROW()-15)/6)), ABS(H369-INDIRECT("'summary | O-IRP (low cost instances)'!H"&amp;ROW('summary | O-IRP (low cost insta'!H$10)+(ROW()-15)/6)), ABS(I369-INDIRECT("'summary | O-IRP (low cost instances)'!I"&amp;ROW('summary | O-IRP (low cost insta'!I$10)+(ROW()-15)/6)))&lt;0.01, "ok", "not ok")</f>
        <v>ok</v>
      </c>
    </row>
    <row r="370">
      <c r="A370" s="54"/>
      <c r="D370" s="56">
        <v>25.0</v>
      </c>
      <c r="E370" s="21" t="s">
        <v>52</v>
      </c>
      <c r="F370" s="21">
        <v>7329.78</v>
      </c>
      <c r="G370" s="21">
        <v>7329.78</v>
      </c>
      <c r="H370" s="21">
        <v>0.0</v>
      </c>
      <c r="I370" s="21">
        <v>45.9920589923859</v>
      </c>
      <c r="J370" s="50"/>
    </row>
    <row r="371">
      <c r="A371" s="54"/>
      <c r="E371" s="21" t="s">
        <v>53</v>
      </c>
      <c r="F371" s="21">
        <v>8598.52</v>
      </c>
      <c r="G371" s="21">
        <v>7274.40262146433</v>
      </c>
      <c r="H371" s="21">
        <v>15.3993638269803</v>
      </c>
      <c r="I371" s="21">
        <v>7227.37670588493</v>
      </c>
      <c r="J371" s="50"/>
    </row>
    <row r="372">
      <c r="A372" s="54"/>
      <c r="E372" s="21" t="s">
        <v>54</v>
      </c>
      <c r="F372" s="21">
        <v>8542.35998981118</v>
      </c>
      <c r="G372" s="21">
        <v>8173.39238607312</v>
      </c>
      <c r="H372" s="21">
        <v>4.31927013352449</v>
      </c>
      <c r="I372" s="21">
        <v>7201.06829881668</v>
      </c>
      <c r="J372" s="50"/>
    </row>
    <row r="373">
      <c r="A373" s="54"/>
      <c r="E373" s="21" t="s">
        <v>55</v>
      </c>
      <c r="F373" s="21">
        <v>7746.19</v>
      </c>
      <c r="G373" s="21">
        <v>7746.19</v>
      </c>
      <c r="H373" s="21">
        <v>0.0</v>
      </c>
      <c r="I373" s="21">
        <v>73.2278110980988</v>
      </c>
      <c r="J373" s="50"/>
    </row>
    <row r="374">
      <c r="A374" s="54"/>
      <c r="E374" s="21" t="s">
        <v>56</v>
      </c>
      <c r="F374" s="21">
        <v>8350.08</v>
      </c>
      <c r="G374" s="21">
        <v>8050.05506264324</v>
      </c>
      <c r="H374" s="21">
        <v>3.59307859753149</v>
      </c>
      <c r="I374" s="21">
        <v>7206.25026917458</v>
      </c>
      <c r="J374" s="50"/>
    </row>
    <row r="375">
      <c r="A375" s="54"/>
      <c r="E375" s="57" t="s">
        <v>21</v>
      </c>
      <c r="F375" s="26">
        <f t="shared" ref="F375:I375" si="61">AVERAGE(F370:F374)</f>
        <v>8113.385998</v>
      </c>
      <c r="G375" s="26">
        <f t="shared" si="61"/>
        <v>7714.764014</v>
      </c>
      <c r="H375" s="26">
        <f t="shared" si="61"/>
        <v>4.662342512</v>
      </c>
      <c r="I375" s="26">
        <f t="shared" si="61"/>
        <v>4350.783029</v>
      </c>
      <c r="J375" s="59" t="str">
        <f>IF(MAX(ABS(F375-INDIRECT("'summary | O-IRP (low cost instances)'!F"&amp;ROW('summary | O-IRP (low cost insta'!F$10)+(ROW()-15)/6)), ABS(G375-INDIRECT("'summary | O-IRP (low cost instances)'!G"&amp;ROW('summary | O-IRP (low cost insta'!G$10)+(ROW()-15)/6)), ABS(H375-INDIRECT("'summary | O-IRP (low cost instances)'!H"&amp;ROW('summary | O-IRP (low cost insta'!H$10)+(ROW()-15)/6)), ABS(I375-INDIRECT("'summary | O-IRP (low cost instances)'!I"&amp;ROW('summary | O-IRP (low cost insta'!I$10)+(ROW()-15)/6)))&lt;0.01, "ok", "not ok")</f>
        <v>ok</v>
      </c>
    </row>
    <row r="376">
      <c r="A376" s="54"/>
      <c r="D376" s="56">
        <v>30.0</v>
      </c>
      <c r="E376" s="21" t="s">
        <v>57</v>
      </c>
      <c r="F376" s="21">
        <v>9102.95</v>
      </c>
      <c r="G376" s="21">
        <v>7979.50654706707</v>
      </c>
      <c r="H376" s="21">
        <v>12.3415316236267</v>
      </c>
      <c r="I376" s="21">
        <v>7203.2883348465</v>
      </c>
      <c r="J376" s="50"/>
    </row>
    <row r="377">
      <c r="A377" s="54"/>
      <c r="E377" s="21" t="s">
        <v>58</v>
      </c>
      <c r="F377" s="21">
        <v>8286.15</v>
      </c>
      <c r="G377" s="21">
        <v>7991.88297915707</v>
      </c>
      <c r="H377" s="21">
        <v>3.55131177739877</v>
      </c>
      <c r="I377" s="21">
        <v>7203.51626181602</v>
      </c>
      <c r="J377" s="50"/>
    </row>
    <row r="378">
      <c r="A378" s="54"/>
      <c r="E378" s="21" t="s">
        <v>59</v>
      </c>
      <c r="F378" s="21">
        <v>8198.97</v>
      </c>
      <c r="G378" s="21">
        <v>8198.97</v>
      </c>
      <c r="H378" s="21">
        <v>0.0</v>
      </c>
      <c r="I378" s="21">
        <v>266.667776823044</v>
      </c>
      <c r="J378" s="50"/>
    </row>
    <row r="379">
      <c r="A379" s="54"/>
      <c r="E379" s="21" t="s">
        <v>60</v>
      </c>
      <c r="F379" s="21">
        <v>8066.22</v>
      </c>
      <c r="G379" s="21">
        <v>8066.22</v>
      </c>
      <c r="H379" s="21">
        <v>0.0</v>
      </c>
      <c r="I379" s="21">
        <v>1483.01734113693</v>
      </c>
      <c r="J379" s="50"/>
    </row>
    <row r="380">
      <c r="A380" s="54"/>
      <c r="E380" s="21" t="s">
        <v>61</v>
      </c>
      <c r="F380" s="21">
        <v>7932.94</v>
      </c>
      <c r="G380" s="21">
        <v>7280.11585926699</v>
      </c>
      <c r="H380" s="21">
        <v>8.22928373002964</v>
      </c>
      <c r="I380" s="21">
        <v>7203.77813982964</v>
      </c>
      <c r="J380" s="50"/>
    </row>
    <row r="381">
      <c r="A381" s="54"/>
      <c r="E381" s="57" t="s">
        <v>21</v>
      </c>
      <c r="F381" s="26">
        <f t="shared" ref="F381:I381" si="62">AVERAGE(F376:F380)</f>
        <v>8317.446</v>
      </c>
      <c r="G381" s="26">
        <f t="shared" si="62"/>
        <v>7903.339077</v>
      </c>
      <c r="H381" s="26">
        <f t="shared" si="62"/>
        <v>4.824425426</v>
      </c>
      <c r="I381" s="26">
        <f t="shared" si="62"/>
        <v>4672.053571</v>
      </c>
      <c r="J381" s="59" t="str">
        <f>IF(MAX(ABS(F381-INDIRECT("'summary | O-IRP (low cost instances)'!F"&amp;ROW('summary | O-IRP (low cost insta'!F$10)+(ROW()-15)/6)), ABS(G381-INDIRECT("'summary | O-IRP (low cost instances)'!G"&amp;ROW('summary | O-IRP (low cost insta'!G$10)+(ROW()-15)/6)), ABS(H381-INDIRECT("'summary | O-IRP (low cost instances)'!H"&amp;ROW('summary | O-IRP (low cost insta'!H$10)+(ROW()-15)/6)), ABS(I381-INDIRECT("'summary | O-IRP (low cost instances)'!I"&amp;ROW('summary | O-IRP (low cost insta'!I$10)+(ROW()-15)/6)))&lt;0.01, "ok", "not ok")</f>
        <v>ok</v>
      </c>
    </row>
    <row r="382">
      <c r="A382" s="54"/>
      <c r="C382" s="56"/>
      <c r="D382" s="56"/>
      <c r="E382" s="27"/>
      <c r="F382" s="27"/>
      <c r="G382" s="27"/>
      <c r="H382" s="27"/>
      <c r="I382" s="27"/>
      <c r="J382" s="50"/>
    </row>
    <row r="383">
      <c r="A383" s="54"/>
      <c r="C383" s="56">
        <v>3.0</v>
      </c>
      <c r="D383" s="56">
        <v>5.0</v>
      </c>
      <c r="E383" s="21" t="s">
        <v>32</v>
      </c>
      <c r="F383" s="21">
        <v>4617.59</v>
      </c>
      <c r="G383" s="21">
        <v>4617.59</v>
      </c>
      <c r="H383" s="21">
        <v>0.0</v>
      </c>
      <c r="I383" s="21">
        <v>6.53302311897278</v>
      </c>
      <c r="J383" s="50"/>
    </row>
    <row r="384">
      <c r="A384" s="54"/>
      <c r="E384" s="21" t="s">
        <v>33</v>
      </c>
      <c r="F384" s="21">
        <v>4184.84</v>
      </c>
      <c r="G384" s="21">
        <v>4184.84</v>
      </c>
      <c r="H384" s="21">
        <v>0.0</v>
      </c>
      <c r="I384" s="21">
        <v>21.7224152088165</v>
      </c>
      <c r="J384" s="50"/>
    </row>
    <row r="385">
      <c r="A385" s="54"/>
      <c r="E385" s="21" t="s">
        <v>34</v>
      </c>
      <c r="F385" s="21">
        <v>7667.42</v>
      </c>
      <c r="G385" s="21">
        <v>7667.42</v>
      </c>
      <c r="H385" s="21">
        <v>0.0</v>
      </c>
      <c r="I385" s="21">
        <v>5.27994799613953</v>
      </c>
      <c r="J385" s="50"/>
    </row>
    <row r="386">
      <c r="A386" s="54"/>
      <c r="E386" s="21" t="s">
        <v>35</v>
      </c>
      <c r="F386" s="21">
        <v>4465.86999978745</v>
      </c>
      <c r="G386" s="21">
        <v>4465.86999978745</v>
      </c>
      <c r="H386" s="21">
        <v>0.0</v>
      </c>
      <c r="I386" s="21">
        <v>7.79569005966187</v>
      </c>
      <c r="J386" s="50"/>
    </row>
    <row r="387">
      <c r="A387" s="54"/>
      <c r="E387" s="21" t="s">
        <v>36</v>
      </c>
      <c r="F387" s="21">
        <v>3842.2999931665</v>
      </c>
      <c r="G387" s="21">
        <v>3842.2999931665</v>
      </c>
      <c r="H387" s="21">
        <v>0.0</v>
      </c>
      <c r="I387" s="21">
        <v>27.2820608615875</v>
      </c>
      <c r="J387" s="50"/>
    </row>
    <row r="388">
      <c r="A388" s="54"/>
      <c r="E388" s="57" t="s">
        <v>21</v>
      </c>
      <c r="F388" s="26">
        <f t="shared" ref="F388:I388" si="63">AVERAGE(F383:F387)</f>
        <v>4955.603999</v>
      </c>
      <c r="G388" s="26">
        <f t="shared" si="63"/>
        <v>4955.603999</v>
      </c>
      <c r="H388" s="26">
        <f t="shared" si="63"/>
        <v>0</v>
      </c>
      <c r="I388" s="26">
        <f t="shared" si="63"/>
        <v>13.72262745</v>
      </c>
      <c r="J388" s="59" t="str">
        <f>IF(MAX(ABS(F388-INDIRECT("'summary | O-IRP (low cost instances)'!F"&amp;ROW('summary | O-IRP (low cost insta'!F$11)+(ROW()-16)/6)), ABS(G388-INDIRECT("'summary | O-IRP (low cost instances)'!G"&amp;ROW('summary | O-IRP (low cost insta'!G$11)+(ROW()-16)/6)), ABS(H388-INDIRECT("'summary | O-IRP (low cost instances)'!H"&amp;ROW('summary | O-IRP (low cost insta'!H$11)+(ROW()-16)/6)), ABS(I388-INDIRECT("'summary | O-IRP (low cost instances)'!I"&amp;ROW('summary | O-IRP (low cost insta'!I$11)+(ROW()-16)/6)))&lt;0.01, "ok", "not ok")</f>
        <v>ok</v>
      </c>
    </row>
    <row r="389">
      <c r="A389" s="54"/>
      <c r="D389" s="56">
        <v>10.0</v>
      </c>
      <c r="E389" s="21" t="s">
        <v>37</v>
      </c>
      <c r="F389" s="21">
        <v>7050.9</v>
      </c>
      <c r="G389" s="21">
        <v>7050.9</v>
      </c>
      <c r="H389" s="21">
        <v>0.0</v>
      </c>
      <c r="I389" s="21">
        <v>2546.30723810196</v>
      </c>
      <c r="J389" s="50"/>
    </row>
    <row r="390">
      <c r="A390" s="54"/>
      <c r="E390" s="21" t="s">
        <v>38</v>
      </c>
      <c r="F390" s="21">
        <v>8221.93987728035</v>
      </c>
      <c r="G390" s="21">
        <v>8221.93987728035</v>
      </c>
      <c r="H390" s="21">
        <v>0.0</v>
      </c>
      <c r="I390" s="21">
        <v>5385.46834588051</v>
      </c>
      <c r="J390" s="50"/>
    </row>
    <row r="391">
      <c r="A391" s="54"/>
      <c r="E391" s="21" t="s">
        <v>39</v>
      </c>
      <c r="F391" s="21">
        <v>6122.73</v>
      </c>
      <c r="G391" s="21">
        <v>6122.73</v>
      </c>
      <c r="H391" s="21">
        <v>0.0</v>
      </c>
      <c r="I391" s="21">
        <v>98.4510607719421</v>
      </c>
      <c r="J391" s="50"/>
    </row>
    <row r="392">
      <c r="A392" s="54"/>
      <c r="E392" s="21" t="s">
        <v>40</v>
      </c>
      <c r="F392" s="21">
        <v>7423.96</v>
      </c>
      <c r="G392" s="21">
        <v>7423.96</v>
      </c>
      <c r="H392" s="21">
        <v>0.0</v>
      </c>
      <c r="I392" s="21">
        <v>280.975333213806</v>
      </c>
      <c r="J392" s="50"/>
    </row>
    <row r="393">
      <c r="A393" s="54"/>
      <c r="E393" s="21" t="s">
        <v>41</v>
      </c>
      <c r="F393" s="21">
        <v>5741.72</v>
      </c>
      <c r="G393" s="21">
        <v>5741.72</v>
      </c>
      <c r="H393" s="21">
        <v>0.0</v>
      </c>
      <c r="I393" s="21">
        <v>52.5743432044983</v>
      </c>
      <c r="J393" s="50"/>
    </row>
    <row r="394">
      <c r="A394" s="54"/>
      <c r="E394" s="57" t="s">
        <v>21</v>
      </c>
      <c r="F394" s="26">
        <f t="shared" ref="F394:I394" si="64">AVERAGE(F389:F393)</f>
        <v>6912.249975</v>
      </c>
      <c r="G394" s="26">
        <f t="shared" si="64"/>
        <v>6912.249975</v>
      </c>
      <c r="H394" s="26">
        <f t="shared" si="64"/>
        <v>0</v>
      </c>
      <c r="I394" s="26">
        <f t="shared" si="64"/>
        <v>1672.755264</v>
      </c>
      <c r="J394" s="59" t="str">
        <f>IF(MAX(ABS(F394-INDIRECT("'summary | O-IRP (low cost instances)'!F"&amp;ROW('summary | O-IRP (low cost insta'!F$11)+(ROW()-16)/6)), ABS(G394-INDIRECT("'summary | O-IRP (low cost instances)'!G"&amp;ROW('summary | O-IRP (low cost insta'!G$11)+(ROW()-16)/6)), ABS(H394-INDIRECT("'summary | O-IRP (low cost instances)'!H"&amp;ROW('summary | O-IRP (low cost insta'!H$11)+(ROW()-16)/6)), ABS(I394-INDIRECT("'summary | O-IRP (low cost instances)'!I"&amp;ROW('summary | O-IRP (low cost insta'!I$11)+(ROW()-16)/6)))&lt;0.01, "ok", "not ok")</f>
        <v>ok</v>
      </c>
    </row>
    <row r="395">
      <c r="A395" s="54"/>
      <c r="D395" s="56">
        <v>15.0</v>
      </c>
      <c r="E395" s="21" t="s">
        <v>42</v>
      </c>
      <c r="F395" s="21">
        <v>6758.65</v>
      </c>
      <c r="G395" s="21">
        <v>6758.65</v>
      </c>
      <c r="H395" s="21">
        <v>0.0</v>
      </c>
      <c r="I395" s="21">
        <v>559.067845106125</v>
      </c>
      <c r="J395" s="50"/>
    </row>
    <row r="396">
      <c r="A396" s="54"/>
      <c r="E396" s="21" t="s">
        <v>43</v>
      </c>
      <c r="F396" s="21">
        <v>7005.98999374554</v>
      </c>
      <c r="G396" s="21">
        <v>7005.98999374554</v>
      </c>
      <c r="H396" s="21">
        <v>0.0</v>
      </c>
      <c r="I396" s="21">
        <v>686.078704118729</v>
      </c>
      <c r="J396" s="50"/>
    </row>
    <row r="397">
      <c r="A397" s="54"/>
      <c r="E397" s="21" t="s">
        <v>44</v>
      </c>
      <c r="F397" s="21">
        <v>8038.43</v>
      </c>
      <c r="G397" s="21">
        <v>8038.43</v>
      </c>
      <c r="H397" s="21">
        <v>0.0</v>
      </c>
      <c r="I397" s="21">
        <v>6861.97283196449</v>
      </c>
      <c r="J397" s="50"/>
    </row>
    <row r="398">
      <c r="A398" s="54"/>
      <c r="E398" s="21" t="s">
        <v>45</v>
      </c>
      <c r="F398" s="21">
        <v>7079.12</v>
      </c>
      <c r="G398" s="21">
        <v>7079.12</v>
      </c>
      <c r="H398" s="21">
        <v>0.0</v>
      </c>
      <c r="I398" s="21">
        <v>306.131772041321</v>
      </c>
      <c r="J398" s="50"/>
    </row>
    <row r="399">
      <c r="A399" s="54"/>
      <c r="E399" s="21" t="s">
        <v>46</v>
      </c>
      <c r="F399" s="21">
        <v>7520.76</v>
      </c>
      <c r="G399" s="21">
        <v>7520.76</v>
      </c>
      <c r="H399" s="21">
        <v>0.0</v>
      </c>
      <c r="I399" s="21">
        <v>938.462225914001</v>
      </c>
      <c r="J399" s="50"/>
    </row>
    <row r="400">
      <c r="A400" s="54"/>
      <c r="E400" s="57" t="s">
        <v>21</v>
      </c>
      <c r="F400" s="26">
        <f t="shared" ref="F400:I400" si="65">AVERAGE(F395:F399)</f>
        <v>7280.589999</v>
      </c>
      <c r="G400" s="26">
        <f t="shared" si="65"/>
        <v>7280.589999</v>
      </c>
      <c r="H400" s="26">
        <f t="shared" si="65"/>
        <v>0</v>
      </c>
      <c r="I400" s="26">
        <f t="shared" si="65"/>
        <v>1870.342676</v>
      </c>
      <c r="J400" s="59" t="str">
        <f>IF(MAX(ABS(F400-INDIRECT("'summary | O-IRP (low cost instances)'!F"&amp;ROW('summary | O-IRP (low cost insta'!F$11)+(ROW()-16)/6)), ABS(G400-INDIRECT("'summary | O-IRP (low cost instances)'!G"&amp;ROW('summary | O-IRP (low cost insta'!G$11)+(ROW()-16)/6)), ABS(H400-INDIRECT("'summary | O-IRP (low cost instances)'!H"&amp;ROW('summary | O-IRP (low cost insta'!H$11)+(ROW()-16)/6)), ABS(I400-INDIRECT("'summary | O-IRP (low cost instances)'!I"&amp;ROW('summary | O-IRP (low cost insta'!I$11)+(ROW()-16)/6)))&lt;0.01, "ok", "not ok")</f>
        <v>ok</v>
      </c>
    </row>
    <row r="401">
      <c r="A401" s="54"/>
      <c r="D401" s="56">
        <v>20.0</v>
      </c>
      <c r="E401" s="21" t="s">
        <v>47</v>
      </c>
      <c r="F401" s="21">
        <v>9034.98</v>
      </c>
      <c r="G401" s="21">
        <v>7132.40549758211</v>
      </c>
      <c r="H401" s="21">
        <v>21.0578717652711</v>
      </c>
      <c r="I401" s="21">
        <v>7205.0817489624</v>
      </c>
      <c r="J401" s="50"/>
    </row>
    <row r="402">
      <c r="A402" s="54"/>
      <c r="E402" s="21" t="s">
        <v>48</v>
      </c>
      <c r="F402" s="21">
        <v>6791.7</v>
      </c>
      <c r="G402" s="21">
        <v>6791.7</v>
      </c>
      <c r="H402" s="21">
        <v>0.0</v>
      </c>
      <c r="I402" s="21">
        <v>3186.92904996872</v>
      </c>
      <c r="J402" s="50"/>
    </row>
    <row r="403">
      <c r="A403" s="54"/>
      <c r="E403" s="21" t="s">
        <v>49</v>
      </c>
      <c r="F403" s="21">
        <v>8264.96</v>
      </c>
      <c r="G403" s="21">
        <v>8264.96</v>
      </c>
      <c r="H403" s="21">
        <v>0.0</v>
      </c>
      <c r="I403" s="21">
        <v>5231.88774609566</v>
      </c>
      <c r="J403" s="50"/>
    </row>
    <row r="404">
      <c r="A404" s="54"/>
      <c r="E404" s="21" t="s">
        <v>50</v>
      </c>
      <c r="F404" s="21">
        <v>10249.1</v>
      </c>
      <c r="G404" s="21">
        <v>8485.08886467211</v>
      </c>
      <c r="H404" s="21">
        <v>17.211375977675</v>
      </c>
      <c r="I404" s="21">
        <v>7207.67066311836</v>
      </c>
      <c r="J404" s="50"/>
    </row>
    <row r="405">
      <c r="A405" s="54"/>
      <c r="E405" s="21" t="s">
        <v>51</v>
      </c>
      <c r="F405" s="21">
        <v>10925.41</v>
      </c>
      <c r="G405" s="21">
        <v>8534.03733893237</v>
      </c>
      <c r="H405" s="21">
        <v>21.8881731767287</v>
      </c>
      <c r="I405" s="21">
        <v>7212.38252186775</v>
      </c>
      <c r="J405" s="50"/>
    </row>
    <row r="406">
      <c r="A406" s="54"/>
      <c r="E406" s="57" t="s">
        <v>21</v>
      </c>
      <c r="F406" s="26">
        <f t="shared" ref="F406:I406" si="66">AVERAGE(F401:F405)</f>
        <v>9053.23</v>
      </c>
      <c r="G406" s="26">
        <f t="shared" si="66"/>
        <v>7841.63834</v>
      </c>
      <c r="H406" s="26">
        <f t="shared" si="66"/>
        <v>12.03148418</v>
      </c>
      <c r="I406" s="26">
        <f t="shared" si="66"/>
        <v>6008.790346</v>
      </c>
      <c r="J406" s="59" t="str">
        <f>IF(MAX(ABS(F406-INDIRECT("'summary | O-IRP (low cost instances)'!F"&amp;ROW('summary | O-IRP (low cost insta'!F$11)+(ROW()-16)/6)), ABS(G406-INDIRECT("'summary | O-IRP (low cost instances)'!G"&amp;ROW('summary | O-IRP (low cost insta'!G$11)+(ROW()-16)/6)), ABS(H406-INDIRECT("'summary | O-IRP (low cost instances)'!H"&amp;ROW('summary | O-IRP (low cost insta'!H$11)+(ROW()-16)/6)), ABS(I406-INDIRECT("'summary | O-IRP (low cost instances)'!I"&amp;ROW('summary | O-IRP (low cost insta'!I$11)+(ROW()-16)/6)))&lt;0.01, "ok", "not ok")</f>
        <v>ok</v>
      </c>
    </row>
    <row r="407">
      <c r="A407" s="54"/>
      <c r="D407" s="56">
        <v>25.0</v>
      </c>
      <c r="E407" s="21" t="s">
        <v>52</v>
      </c>
      <c r="F407" s="21">
        <v>8275.38</v>
      </c>
      <c r="G407" s="21">
        <v>8275.38</v>
      </c>
      <c r="H407" s="21">
        <v>0.0</v>
      </c>
      <c r="I407" s="21">
        <v>2256.73458194733</v>
      </c>
      <c r="J407" s="50"/>
    </row>
    <row r="408">
      <c r="A408" s="54"/>
      <c r="E408" s="21" t="s">
        <v>53</v>
      </c>
      <c r="F408" s="21">
        <v>10136.21</v>
      </c>
      <c r="G408" s="21">
        <v>7298.89510604874</v>
      </c>
      <c r="H408" s="21">
        <v>27.9918716556904</v>
      </c>
      <c r="I408" s="21">
        <v>7203.80737304687</v>
      </c>
      <c r="J408" s="50"/>
    </row>
    <row r="409">
      <c r="A409" s="54"/>
      <c r="E409" s="21" t="s">
        <v>54</v>
      </c>
      <c r="F409" s="21">
        <v>10735.38</v>
      </c>
      <c r="G409" s="21">
        <v>8390.86110895186</v>
      </c>
      <c r="H409" s="21">
        <v>21.8391793401644</v>
      </c>
      <c r="I409" s="21">
        <v>7254.28816485405</v>
      </c>
      <c r="J409" s="50"/>
    </row>
    <row r="410">
      <c r="A410" s="54"/>
      <c r="E410" s="21" t="s">
        <v>55</v>
      </c>
      <c r="F410" s="21">
        <v>8667.79993300575</v>
      </c>
      <c r="G410" s="21">
        <v>8667.79993300575</v>
      </c>
      <c r="H410" s="21">
        <v>0.0</v>
      </c>
      <c r="I410" s="21">
        <v>1062.08602786064</v>
      </c>
      <c r="J410" s="50"/>
    </row>
    <row r="411">
      <c r="A411" s="54"/>
      <c r="E411" s="21" t="s">
        <v>56</v>
      </c>
      <c r="F411" s="21">
        <v>10554.41</v>
      </c>
      <c r="G411" s="21">
        <v>8567.01844424677</v>
      </c>
      <c r="H411" s="21">
        <v>18.8299635484431</v>
      </c>
      <c r="I411" s="21">
        <v>7212.34252810478</v>
      </c>
      <c r="J411" s="50"/>
    </row>
    <row r="412">
      <c r="A412" s="54"/>
      <c r="E412" s="57" t="s">
        <v>21</v>
      </c>
      <c r="F412" s="26">
        <f t="shared" ref="F412:I412" si="67">AVERAGE(F407:F411)</f>
        <v>9673.835987</v>
      </c>
      <c r="G412" s="26">
        <f t="shared" si="67"/>
        <v>8239.990918</v>
      </c>
      <c r="H412" s="26">
        <f t="shared" si="67"/>
        <v>13.73220291</v>
      </c>
      <c r="I412" s="26">
        <f t="shared" si="67"/>
        <v>4997.851735</v>
      </c>
      <c r="J412" s="59" t="str">
        <f>IF(MAX(ABS(F412-INDIRECT("'summary | O-IRP (low cost instances)'!F"&amp;ROW('summary | O-IRP (low cost insta'!F$11)+(ROW()-16)/6)), ABS(G412-INDIRECT("'summary | O-IRP (low cost instances)'!G"&amp;ROW('summary | O-IRP (low cost insta'!G$11)+(ROW()-16)/6)), ABS(H412-INDIRECT("'summary | O-IRP (low cost instances)'!H"&amp;ROW('summary | O-IRP (low cost insta'!H$11)+(ROW()-16)/6)), ABS(I412-INDIRECT("'summary | O-IRP (low cost instances)'!I"&amp;ROW('summary | O-IRP (low cost insta'!I$11)+(ROW()-16)/6)))&lt;0.01, "ok", "not ok")</f>
        <v>ok</v>
      </c>
    </row>
    <row r="413">
      <c r="A413" s="54"/>
      <c r="D413" s="56">
        <v>30.0</v>
      </c>
      <c r="E413" s="21" t="s">
        <v>57</v>
      </c>
      <c r="F413" s="21">
        <v>10998.07</v>
      </c>
      <c r="G413" s="21">
        <v>8117.3437303318</v>
      </c>
      <c r="H413" s="21">
        <v>26.1930163171193</v>
      </c>
      <c r="I413" s="21">
        <v>7215.84031915665</v>
      </c>
      <c r="J413" s="50"/>
    </row>
    <row r="414">
      <c r="A414" s="54"/>
      <c r="E414" s="21" t="s">
        <v>58</v>
      </c>
      <c r="F414" s="21">
        <v>9340.44</v>
      </c>
      <c r="G414" s="21">
        <v>8561.86080097478</v>
      </c>
      <c r="H414" s="21">
        <v>8.33557304607938</v>
      </c>
      <c r="I414" s="21">
        <v>7203.79425406456</v>
      </c>
      <c r="J414" s="50"/>
    </row>
    <row r="415">
      <c r="A415" s="54"/>
      <c r="E415" s="21" t="s">
        <v>59</v>
      </c>
      <c r="F415" s="21">
        <v>9259.77999324221</v>
      </c>
      <c r="G415" s="21">
        <v>8498.4448610587</v>
      </c>
      <c r="H415" s="21">
        <v>8.22195703071927</v>
      </c>
      <c r="I415" s="21">
        <v>7222.29499006271</v>
      </c>
      <c r="J415" s="50"/>
    </row>
    <row r="416">
      <c r="A416" s="54"/>
      <c r="E416" s="21" t="s">
        <v>60</v>
      </c>
      <c r="F416" s="21">
        <v>9203.07996429965</v>
      </c>
      <c r="G416" s="21">
        <v>8284.77973931956</v>
      </c>
      <c r="H416" s="21">
        <v>9.97818370091687</v>
      </c>
      <c r="I416" s="21">
        <v>7200.66991901398</v>
      </c>
      <c r="J416" s="50"/>
    </row>
    <row r="417">
      <c r="A417" s="54"/>
      <c r="E417" s="21" t="s">
        <v>61</v>
      </c>
      <c r="F417" s="21">
        <v>9807.76</v>
      </c>
      <c r="G417" s="21">
        <v>7056.94757425902</v>
      </c>
      <c r="H417" s="21">
        <v>28.0473056614454</v>
      </c>
      <c r="I417" s="21">
        <v>7205.70322799683</v>
      </c>
      <c r="J417" s="50"/>
    </row>
    <row r="418">
      <c r="A418" s="54"/>
      <c r="E418" s="57" t="s">
        <v>21</v>
      </c>
      <c r="F418" s="26">
        <f t="shared" ref="F418:I418" si="68">AVERAGE(F413:F417)</f>
        <v>9721.825992</v>
      </c>
      <c r="G418" s="26">
        <f t="shared" si="68"/>
        <v>8103.875341</v>
      </c>
      <c r="H418" s="26">
        <f t="shared" si="68"/>
        <v>16.15520715</v>
      </c>
      <c r="I418" s="26">
        <f t="shared" si="68"/>
        <v>7209.660542</v>
      </c>
      <c r="J418" s="59" t="str">
        <f>IF(MAX(ABS(F418-INDIRECT("'summary | O-IRP (low cost instances)'!F"&amp;ROW('summary | O-IRP (low cost insta'!F$11)+(ROW()-16)/6)), ABS(G418-INDIRECT("'summary | O-IRP (low cost instances)'!G"&amp;ROW('summary | O-IRP (low cost insta'!G$11)+(ROW()-16)/6)), ABS(H418-INDIRECT("'summary | O-IRP (low cost instances)'!H"&amp;ROW('summary | O-IRP (low cost insta'!H$11)+(ROW()-16)/6)), ABS(I418-INDIRECT("'summary | O-IRP (low cost instances)'!I"&amp;ROW('summary | O-IRP (low cost insta'!I$11)+(ROW()-16)/6)))&lt;0.01, "ok", "not ok")</f>
        <v>ok</v>
      </c>
    </row>
    <row r="419">
      <c r="A419" s="54"/>
      <c r="C419" s="56"/>
      <c r="D419" s="56"/>
      <c r="E419" s="27"/>
      <c r="F419" s="27"/>
      <c r="G419" s="27"/>
      <c r="H419" s="27"/>
      <c r="I419" s="27"/>
      <c r="J419" s="50"/>
    </row>
    <row r="420">
      <c r="A420" s="54"/>
      <c r="C420" s="56">
        <v>4.0</v>
      </c>
      <c r="D420" s="56">
        <v>5.0</v>
      </c>
      <c r="E420" s="21" t="s">
        <v>32</v>
      </c>
      <c r="F420" s="21">
        <v>5466.63</v>
      </c>
      <c r="G420" s="21">
        <v>5466.63</v>
      </c>
      <c r="H420" s="21">
        <v>0.0</v>
      </c>
      <c r="I420" s="21">
        <v>18.5061218738556</v>
      </c>
      <c r="J420" s="50"/>
    </row>
    <row r="421">
      <c r="A421" s="54"/>
      <c r="E421" s="21" t="s">
        <v>33</v>
      </c>
      <c r="F421" s="21">
        <v>5090.07</v>
      </c>
      <c r="G421" s="21">
        <v>5090.07</v>
      </c>
      <c r="H421" s="21">
        <v>0.0</v>
      </c>
      <c r="I421" s="21">
        <v>55.2614209651947</v>
      </c>
      <c r="J421" s="50"/>
    </row>
    <row r="422">
      <c r="A422" s="54"/>
      <c r="E422" s="21" t="s">
        <v>34</v>
      </c>
      <c r="F422" s="21">
        <v>9284.62</v>
      </c>
      <c r="G422" s="21">
        <v>9284.62</v>
      </c>
      <c r="H422" s="21">
        <v>0.0</v>
      </c>
      <c r="I422" s="21">
        <v>13.5989511013031</v>
      </c>
      <c r="J422" s="50"/>
    </row>
    <row r="423">
      <c r="A423" s="54"/>
      <c r="E423" s="21" t="s">
        <v>35</v>
      </c>
      <c r="F423" s="21">
        <v>5056.37</v>
      </c>
      <c r="G423" s="21">
        <v>5056.37</v>
      </c>
      <c r="H423" s="21">
        <v>0.0</v>
      </c>
      <c r="I423" s="21">
        <v>3.81809592247009</v>
      </c>
      <c r="J423" s="50"/>
    </row>
    <row r="424">
      <c r="A424" s="54"/>
      <c r="E424" s="21" t="s">
        <v>36</v>
      </c>
      <c r="F424" s="21">
        <v>4876.62</v>
      </c>
      <c r="G424" s="21">
        <v>4876.62</v>
      </c>
      <c r="H424" s="21">
        <v>0.0</v>
      </c>
      <c r="I424" s="21">
        <v>28.5109868049622</v>
      </c>
      <c r="J424" s="50"/>
    </row>
    <row r="425">
      <c r="A425" s="54"/>
      <c r="E425" s="57" t="s">
        <v>21</v>
      </c>
      <c r="F425" s="26">
        <f t="shared" ref="F425:I425" si="69">AVERAGE(F420:F424)</f>
        <v>5954.862</v>
      </c>
      <c r="G425" s="26">
        <f t="shared" si="69"/>
        <v>5954.862</v>
      </c>
      <c r="H425" s="26">
        <f t="shared" si="69"/>
        <v>0</v>
      </c>
      <c r="I425" s="26">
        <f t="shared" si="69"/>
        <v>23.93911533</v>
      </c>
      <c r="J425" s="59" t="str">
        <f>IF(MAX(ABS(F425-INDIRECT("'summary | O-IRP (low cost instances)'!F"&amp;ROW('summary | O-IRP (low cost insta'!F$12)+(ROW()-17)/6)), ABS(G425-INDIRECT("'summary | O-IRP (low cost instances)'!G"&amp;ROW('summary | O-IRP (low cost insta'!G$12)+(ROW()-17)/6)), ABS(H425-INDIRECT("'summary | O-IRP (low cost instances)'!H"&amp;ROW('summary | O-IRP (low cost insta'!H$12)+(ROW()-17)/6)), ABS(I425-INDIRECT("'summary | O-IRP (low cost instances)'!I"&amp;ROW('summary | O-IRP (low cost insta'!I$12)+(ROW()-17)/6)))&lt;0.01, "ok", "not ok")</f>
        <v>ok</v>
      </c>
    </row>
    <row r="426">
      <c r="A426" s="54"/>
      <c r="D426" s="56">
        <v>10.0</v>
      </c>
      <c r="E426" s="21" t="s">
        <v>37</v>
      </c>
      <c r="F426" s="21">
        <v>8354.21907617508</v>
      </c>
      <c r="G426" s="21">
        <v>7619.81346977506</v>
      </c>
      <c r="H426" s="21">
        <v>8.79083490274315</v>
      </c>
      <c r="I426" s="21">
        <v>7203.85988807678</v>
      </c>
      <c r="J426" s="50"/>
    </row>
    <row r="427">
      <c r="A427" s="54"/>
      <c r="E427" s="21" t="s">
        <v>38</v>
      </c>
      <c r="F427" s="21">
        <v>9821.28966548788</v>
      </c>
      <c r="G427" s="21">
        <v>9102.33054186792</v>
      </c>
      <c r="H427" s="21">
        <v>7.3204146105821</v>
      </c>
      <c r="I427" s="21">
        <v>7201.46253108978</v>
      </c>
      <c r="J427" s="50"/>
    </row>
    <row r="428">
      <c r="A428" s="54"/>
      <c r="E428" s="21" t="s">
        <v>39</v>
      </c>
      <c r="F428" s="21">
        <v>7192.5296347229</v>
      </c>
      <c r="G428" s="21">
        <v>7192.5296347229</v>
      </c>
      <c r="H428" s="21">
        <v>0.0</v>
      </c>
      <c r="I428" s="21">
        <v>538.457947969437</v>
      </c>
      <c r="J428" s="50"/>
    </row>
    <row r="429">
      <c r="A429" s="54"/>
      <c r="E429" s="21" t="s">
        <v>40</v>
      </c>
      <c r="F429" s="21">
        <v>8585.72988298408</v>
      </c>
      <c r="G429" s="21">
        <v>8585.72988298408</v>
      </c>
      <c r="H429" s="21">
        <v>0.0</v>
      </c>
      <c r="I429" s="21">
        <v>1639.55020809174</v>
      </c>
      <c r="J429" s="50"/>
    </row>
    <row r="430">
      <c r="A430" s="54"/>
      <c r="E430" s="21" t="s">
        <v>41</v>
      </c>
      <c r="F430" s="21">
        <v>6522.52958206934</v>
      </c>
      <c r="G430" s="21">
        <v>6522.52958206934</v>
      </c>
      <c r="H430" s="21">
        <v>0.0</v>
      </c>
      <c r="I430" s="21">
        <v>3784.67468595505</v>
      </c>
      <c r="J430" s="50"/>
    </row>
    <row r="431">
      <c r="A431" s="54"/>
      <c r="E431" s="57" t="s">
        <v>21</v>
      </c>
      <c r="F431" s="26">
        <f t="shared" ref="F431:I431" si="70">AVERAGE(F426:F430)</f>
        <v>8095.259568</v>
      </c>
      <c r="G431" s="26">
        <f t="shared" si="70"/>
        <v>7804.586622</v>
      </c>
      <c r="H431" s="26">
        <f t="shared" si="70"/>
        <v>3.222249903</v>
      </c>
      <c r="I431" s="26">
        <f t="shared" si="70"/>
        <v>4073.601052</v>
      </c>
      <c r="J431" s="59" t="str">
        <f>IF(MAX(ABS(F431-INDIRECT("'summary | O-IRP (low cost instances)'!F"&amp;ROW('summary | O-IRP (low cost insta'!F$12)+(ROW()-17)/6)), ABS(G431-INDIRECT("'summary | O-IRP (low cost instances)'!G"&amp;ROW('summary | O-IRP (low cost insta'!G$12)+(ROW()-17)/6)), ABS(H431-INDIRECT("'summary | O-IRP (low cost instances)'!H"&amp;ROW('summary | O-IRP (low cost insta'!H$12)+(ROW()-17)/6)), ABS(I431-INDIRECT("'summary | O-IRP (low cost instances)'!I"&amp;ROW('summary | O-IRP (low cost insta'!I$12)+(ROW()-17)/6)))&lt;0.01, "ok", "not ok")</f>
        <v>ok</v>
      </c>
    </row>
    <row r="432">
      <c r="A432" s="54"/>
      <c r="D432" s="56">
        <v>15.0</v>
      </c>
      <c r="E432" s="21" t="s">
        <v>42</v>
      </c>
      <c r="F432" s="21">
        <v>7681.59</v>
      </c>
      <c r="G432" s="21">
        <v>7207.54147276391</v>
      </c>
      <c r="H432" s="21">
        <v>6.17122922775214</v>
      </c>
      <c r="I432" s="21">
        <v>7207.2747490406</v>
      </c>
      <c r="J432" s="50"/>
    </row>
    <row r="433">
      <c r="A433" s="54"/>
      <c r="E433" s="21" t="s">
        <v>43</v>
      </c>
      <c r="F433" s="21">
        <v>8034.86991294372</v>
      </c>
      <c r="G433" s="21">
        <v>7757.44109450591</v>
      </c>
      <c r="H433" s="21">
        <v>3.45281033101595</v>
      </c>
      <c r="I433" s="21">
        <v>7204.51846003532</v>
      </c>
      <c r="J433" s="50"/>
    </row>
    <row r="434">
      <c r="A434" s="54"/>
      <c r="E434" s="21" t="s">
        <v>44</v>
      </c>
      <c r="F434" s="21">
        <v>9168.51</v>
      </c>
      <c r="G434" s="21">
        <v>8597.7183018286</v>
      </c>
      <c r="H434" s="21">
        <v>6.22556662065482</v>
      </c>
      <c r="I434" s="21">
        <v>7205.29649114609</v>
      </c>
      <c r="J434" s="50"/>
    </row>
    <row r="435">
      <c r="A435" s="54"/>
      <c r="E435" s="21" t="s">
        <v>45</v>
      </c>
      <c r="F435" s="21">
        <v>8270.21968070557</v>
      </c>
      <c r="G435" s="21">
        <v>8112.45262064151</v>
      </c>
      <c r="H435" s="21">
        <v>1.90765259152823</v>
      </c>
      <c r="I435" s="21">
        <v>7200.89624595642</v>
      </c>
      <c r="J435" s="50"/>
    </row>
    <row r="436">
      <c r="A436" s="54"/>
      <c r="E436" s="21" t="s">
        <v>46</v>
      </c>
      <c r="F436" s="21">
        <v>8924.48</v>
      </c>
      <c r="G436" s="21">
        <v>8547.84462016238</v>
      </c>
      <c r="H436" s="21">
        <v>4.22025014160628</v>
      </c>
      <c r="I436" s="21">
        <v>7200.6240439415</v>
      </c>
      <c r="J436" s="50"/>
    </row>
    <row r="437">
      <c r="A437" s="54"/>
      <c r="E437" s="57" t="s">
        <v>21</v>
      </c>
      <c r="F437" s="26">
        <f t="shared" ref="F437:I437" si="71">AVERAGE(F432:F436)</f>
        <v>8415.933919</v>
      </c>
      <c r="G437" s="26">
        <f t="shared" si="71"/>
        <v>8044.599622</v>
      </c>
      <c r="H437" s="26">
        <f t="shared" si="71"/>
        <v>4.395501783</v>
      </c>
      <c r="I437" s="26">
        <f t="shared" si="71"/>
        <v>7203.721998</v>
      </c>
      <c r="J437" s="59" t="str">
        <f>IF(MAX(ABS(F437-INDIRECT("'summary | O-IRP (low cost instances)'!F"&amp;ROW('summary | O-IRP (low cost insta'!F$12)+(ROW()-17)/6)), ABS(G437-INDIRECT("'summary | O-IRP (low cost instances)'!G"&amp;ROW('summary | O-IRP (low cost insta'!G$12)+(ROW()-17)/6)), ABS(H437-INDIRECT("'summary | O-IRP (low cost instances)'!H"&amp;ROW('summary | O-IRP (low cost insta'!H$12)+(ROW()-17)/6)), ABS(I437-INDIRECT("'summary | O-IRP (low cost instances)'!I"&amp;ROW('summary | O-IRP (low cost insta'!I$12)+(ROW()-17)/6)))&lt;0.01, "ok", "not ok")</f>
        <v>ok</v>
      </c>
    </row>
    <row r="438">
      <c r="A438" s="54"/>
      <c r="D438" s="56">
        <v>20.0</v>
      </c>
      <c r="E438" s="21" t="s">
        <v>47</v>
      </c>
      <c r="F438" s="21">
        <v>10596.39</v>
      </c>
      <c r="G438" s="21">
        <v>7538.67121882635</v>
      </c>
      <c r="H438" s="21">
        <v>28.8562310482499</v>
      </c>
      <c r="I438" s="21">
        <v>7219.76375818253</v>
      </c>
      <c r="J438" s="50"/>
    </row>
    <row r="439">
      <c r="A439" s="54"/>
      <c r="E439" s="21" t="s">
        <v>48</v>
      </c>
      <c r="F439" s="21">
        <v>7477.07986189531</v>
      </c>
      <c r="G439" s="21">
        <v>7126.28859054438</v>
      </c>
      <c r="H439" s="21">
        <v>4.69155442806792</v>
      </c>
      <c r="I439" s="21">
        <v>7206.98712301254</v>
      </c>
      <c r="J439" s="50"/>
    </row>
    <row r="440">
      <c r="A440" s="54"/>
      <c r="E440" s="21" t="s">
        <v>49</v>
      </c>
      <c r="F440" s="21">
        <v>9419.49</v>
      </c>
      <c r="G440" s="21">
        <v>8446.17768328449</v>
      </c>
      <c r="H440" s="21">
        <v>10.3329619407792</v>
      </c>
      <c r="I440" s="21">
        <v>7204.78348493576</v>
      </c>
      <c r="J440" s="50"/>
    </row>
    <row r="441">
      <c r="A441" s="54"/>
      <c r="E441" s="21" t="s">
        <v>50</v>
      </c>
      <c r="F441" s="21">
        <v>12407.1</v>
      </c>
      <c r="G441" s="21">
        <v>8808.47206721765</v>
      </c>
      <c r="H441" s="21">
        <v>29.004585542007</v>
      </c>
      <c r="I441" s="21">
        <v>7210.37382006645</v>
      </c>
      <c r="J441" s="50"/>
    </row>
    <row r="442">
      <c r="A442" s="54"/>
      <c r="E442" s="21" t="s">
        <v>51</v>
      </c>
      <c r="F442" s="21">
        <v>12824.4899773011</v>
      </c>
      <c r="G442" s="21">
        <v>9847.07842082824</v>
      </c>
      <c r="H442" s="21">
        <v>23.2166079254827</v>
      </c>
      <c r="I442" s="21">
        <v>7213.85246896744</v>
      </c>
      <c r="J442" s="50"/>
    </row>
    <row r="443">
      <c r="A443" s="54"/>
      <c r="E443" s="57" t="s">
        <v>21</v>
      </c>
      <c r="F443" s="26">
        <f t="shared" ref="F443:I443" si="72">AVERAGE(F438:F442)</f>
        <v>10544.90997</v>
      </c>
      <c r="G443" s="26">
        <f t="shared" si="72"/>
        <v>8353.337596</v>
      </c>
      <c r="H443" s="26">
        <f t="shared" si="72"/>
        <v>19.22038818</v>
      </c>
      <c r="I443" s="26">
        <f t="shared" si="72"/>
        <v>7211.152131</v>
      </c>
      <c r="J443" s="59" t="str">
        <f>IF(MAX(ABS(F443-INDIRECT("'summary | O-IRP (low cost instances)'!F"&amp;ROW('summary | O-IRP (low cost insta'!F$12)+(ROW()-17)/6)), ABS(G443-INDIRECT("'summary | O-IRP (low cost instances)'!G"&amp;ROW('summary | O-IRP (low cost insta'!G$12)+(ROW()-17)/6)), ABS(H443-INDIRECT("'summary | O-IRP (low cost instances)'!H"&amp;ROW('summary | O-IRP (low cost insta'!H$12)+(ROW()-17)/6)), ABS(I443-INDIRECT("'summary | O-IRP (low cost instances)'!I"&amp;ROW('summary | O-IRP (low cost insta'!I$12)+(ROW()-17)/6)))&lt;0.01, "ok", "not ok")</f>
        <v>ok</v>
      </c>
    </row>
    <row r="444">
      <c r="A444" s="54"/>
      <c r="D444" s="56">
        <v>25.0</v>
      </c>
      <c r="E444" s="21" t="s">
        <v>52</v>
      </c>
      <c r="F444" s="21">
        <v>9113.64</v>
      </c>
      <c r="G444" s="21">
        <v>9001.50893271042</v>
      </c>
      <c r="H444" s="21">
        <v>1.23036533470247</v>
      </c>
      <c r="I444" s="21">
        <v>7208.1117169857</v>
      </c>
      <c r="J444" s="50"/>
    </row>
    <row r="445">
      <c r="A445" s="54"/>
      <c r="E445" s="21" t="s">
        <v>53</v>
      </c>
      <c r="F445" s="21">
        <v>12450.42</v>
      </c>
      <c r="G445" s="21">
        <v>7393.26851513582</v>
      </c>
      <c r="H445" s="21">
        <v>40.6183203848881</v>
      </c>
      <c r="I445" s="21">
        <v>7202.06984782219</v>
      </c>
      <c r="J445" s="50"/>
    </row>
    <row r="446">
      <c r="A446" s="54"/>
      <c r="E446" s="21" t="s">
        <v>54</v>
      </c>
      <c r="F446" s="21">
        <v>12521.15</v>
      </c>
      <c r="G446" s="21">
        <v>9156.19718910802</v>
      </c>
      <c r="H446" s="21">
        <v>26.8741514229283</v>
      </c>
      <c r="I446" s="21">
        <v>7206.35308814049</v>
      </c>
      <c r="J446" s="50"/>
    </row>
    <row r="447">
      <c r="A447" s="54"/>
      <c r="E447" s="21" t="s">
        <v>55</v>
      </c>
      <c r="F447" s="21">
        <v>9667.40968030517</v>
      </c>
      <c r="G447" s="21">
        <v>9328.16756466437</v>
      </c>
      <c r="H447" s="21">
        <v>3.50913147222795</v>
      </c>
      <c r="I447" s="21">
        <v>7213.55492186546</v>
      </c>
      <c r="J447" s="50"/>
    </row>
    <row r="448">
      <c r="A448" s="54"/>
      <c r="E448" s="21" t="s">
        <v>56</v>
      </c>
      <c r="F448" s="21">
        <v>12854.35</v>
      </c>
      <c r="G448" s="21">
        <v>9273.1472829611</v>
      </c>
      <c r="H448" s="21">
        <v>27.85985068898</v>
      </c>
      <c r="I448" s="21">
        <v>7210.9163889885</v>
      </c>
      <c r="J448" s="50"/>
    </row>
    <row r="449">
      <c r="A449" s="54"/>
      <c r="E449" s="57" t="s">
        <v>21</v>
      </c>
      <c r="F449" s="26">
        <f t="shared" ref="F449:I449" si="73">AVERAGE(F444:F448)</f>
        <v>11321.39394</v>
      </c>
      <c r="G449" s="26">
        <f t="shared" si="73"/>
        <v>8830.457897</v>
      </c>
      <c r="H449" s="26">
        <f t="shared" si="73"/>
        <v>20.01836386</v>
      </c>
      <c r="I449" s="26">
        <f t="shared" si="73"/>
        <v>7208.201193</v>
      </c>
      <c r="J449" s="59" t="str">
        <f>IF(MAX(ABS(F449-INDIRECT("'summary | O-IRP (low cost instances)'!F"&amp;ROW('summary | O-IRP (low cost insta'!F$12)+(ROW()-17)/6)), ABS(G449-INDIRECT("'summary | O-IRP (low cost instances)'!G"&amp;ROW('summary | O-IRP (low cost insta'!G$12)+(ROW()-17)/6)), ABS(H449-INDIRECT("'summary | O-IRP (low cost instances)'!H"&amp;ROW('summary | O-IRP (low cost insta'!H$12)+(ROW()-17)/6)), ABS(I449-INDIRECT("'summary | O-IRP (low cost instances)'!I"&amp;ROW('summary | O-IRP (low cost insta'!I$12)+(ROW()-17)/6)))&lt;0.01, "ok", "not ok")</f>
        <v>ok</v>
      </c>
    </row>
    <row r="450">
      <c r="A450" s="54"/>
      <c r="D450" s="56">
        <v>30.0</v>
      </c>
      <c r="E450" s="21" t="s">
        <v>57</v>
      </c>
      <c r="F450" s="21">
        <v>13041.61</v>
      </c>
      <c r="G450" s="21">
        <v>8371.90618584556</v>
      </c>
      <c r="H450" s="21">
        <v>35.8061912153058</v>
      </c>
      <c r="I450" s="21">
        <v>7216.09804916382</v>
      </c>
      <c r="J450" s="50"/>
    </row>
    <row r="451">
      <c r="A451" s="54"/>
      <c r="E451" s="21" t="s">
        <v>58</v>
      </c>
      <c r="F451" s="21">
        <v>11122.54</v>
      </c>
      <c r="G451" s="21">
        <v>8740.54298579623</v>
      </c>
      <c r="H451" s="21">
        <v>21.4159446871287</v>
      </c>
      <c r="I451" s="21">
        <v>7202.68373703957</v>
      </c>
      <c r="J451" s="50"/>
    </row>
    <row r="452">
      <c r="A452" s="54"/>
      <c r="E452" s="21" t="s">
        <v>59</v>
      </c>
      <c r="F452" s="21">
        <v>10265.21</v>
      </c>
      <c r="G452" s="21">
        <v>8452.34993523477</v>
      </c>
      <c r="H452" s="21">
        <v>17.6602335925444</v>
      </c>
      <c r="I452" s="21">
        <v>7213.20879888535</v>
      </c>
      <c r="J452" s="50"/>
    </row>
    <row r="453">
      <c r="A453" s="54"/>
      <c r="E453" s="21" t="s">
        <v>60</v>
      </c>
      <c r="F453" s="21">
        <v>10864.55</v>
      </c>
      <c r="G453" s="21">
        <v>8309.77190371811</v>
      </c>
      <c r="H453" s="21">
        <v>23.5148082183053</v>
      </c>
      <c r="I453" s="21">
        <v>7210.2305829525</v>
      </c>
      <c r="J453" s="50"/>
    </row>
    <row r="454">
      <c r="A454" s="54"/>
      <c r="E454" s="21" t="s">
        <v>61</v>
      </c>
      <c r="F454" s="21">
        <v>12156.26</v>
      </c>
      <c r="G454" s="21">
        <v>7273.45422554803</v>
      </c>
      <c r="H454" s="21">
        <v>40.1670067475685</v>
      </c>
      <c r="I454" s="21">
        <v>7232.98362088203</v>
      </c>
      <c r="J454" s="50"/>
    </row>
    <row r="455">
      <c r="A455" s="54"/>
      <c r="E455" s="57" t="s">
        <v>21</v>
      </c>
      <c r="F455" s="26">
        <f t="shared" ref="F455:I455" si="74">AVERAGE(F450:F454)</f>
        <v>11490.034</v>
      </c>
      <c r="G455" s="26">
        <f t="shared" si="74"/>
        <v>8229.605047</v>
      </c>
      <c r="H455" s="26">
        <f t="shared" si="74"/>
        <v>27.71283689</v>
      </c>
      <c r="I455" s="26">
        <f t="shared" si="74"/>
        <v>7215.040958</v>
      </c>
      <c r="J455" s="59" t="str">
        <f>IF(MAX(ABS(F455-INDIRECT("'summary | O-IRP (low cost instances)'!F"&amp;ROW('summary | O-IRP (low cost insta'!F$12)+(ROW()-17)/6)), ABS(G455-INDIRECT("'summary | O-IRP (low cost instances)'!G"&amp;ROW('summary | O-IRP (low cost insta'!G$12)+(ROW()-17)/6)), ABS(H455-INDIRECT("'summary | O-IRP (low cost instances)'!H"&amp;ROW('summary | O-IRP (low cost insta'!H$12)+(ROW()-17)/6)), ABS(I455-INDIRECT("'summary | O-IRP (low cost instances)'!I"&amp;ROW('summary | O-IRP (low cost insta'!I$12)+(ROW()-17)/6)))&lt;0.01, "ok", "not ok")</f>
        <v>ok</v>
      </c>
    </row>
    <row r="456">
      <c r="A456" s="54"/>
      <c r="C456" s="56"/>
      <c r="D456" s="56"/>
      <c r="E456" s="27"/>
      <c r="F456" s="27"/>
      <c r="G456" s="27"/>
      <c r="H456" s="27"/>
      <c r="I456" s="27"/>
      <c r="J456" s="50"/>
    </row>
    <row r="457">
      <c r="A457" s="54"/>
      <c r="C457" s="56">
        <v>5.0</v>
      </c>
      <c r="D457" s="56">
        <v>5.0</v>
      </c>
      <c r="E457" s="21" t="s">
        <v>32</v>
      </c>
      <c r="F457" s="21">
        <v>6406.19</v>
      </c>
      <c r="G457" s="21">
        <v>6406.19</v>
      </c>
      <c r="H457" s="21">
        <v>0.0</v>
      </c>
      <c r="I457" s="21">
        <v>85.2540330886841</v>
      </c>
      <c r="J457" s="50"/>
    </row>
    <row r="458">
      <c r="A458" s="54"/>
      <c r="E458" s="21" t="s">
        <v>33</v>
      </c>
      <c r="F458" s="21">
        <v>5972.82</v>
      </c>
      <c r="G458" s="21">
        <v>5972.82</v>
      </c>
      <c r="H458" s="21">
        <v>0.0</v>
      </c>
      <c r="I458" s="21">
        <v>132.021568059921</v>
      </c>
      <c r="J458" s="50"/>
    </row>
    <row r="459">
      <c r="A459" s="54"/>
      <c r="E459" s="21" t="s">
        <v>34</v>
      </c>
      <c r="F459" s="21">
        <v>11246.58</v>
      </c>
      <c r="G459" s="21">
        <v>11246.58</v>
      </c>
      <c r="H459" s="21">
        <v>0.0</v>
      </c>
      <c r="I459" s="21">
        <v>16.1067128181458</v>
      </c>
      <c r="J459" s="50"/>
    </row>
    <row r="460">
      <c r="A460" s="54"/>
      <c r="E460" s="21" t="s">
        <v>35</v>
      </c>
      <c r="F460" s="21">
        <v>6255.56</v>
      </c>
      <c r="G460" s="21">
        <v>6255.56</v>
      </c>
      <c r="H460" s="21">
        <v>0.0</v>
      </c>
      <c r="I460" s="21">
        <v>27.4773409366608</v>
      </c>
      <c r="J460" s="50"/>
    </row>
    <row r="461">
      <c r="A461" s="54"/>
      <c r="E461" s="21" t="s">
        <v>10</v>
      </c>
      <c r="F461" s="21" t="s">
        <v>10</v>
      </c>
      <c r="G461" s="21" t="s">
        <v>10</v>
      </c>
      <c r="H461" s="21" t="s">
        <v>10</v>
      </c>
      <c r="I461" s="21" t="s">
        <v>10</v>
      </c>
      <c r="J461" s="50"/>
    </row>
    <row r="462">
      <c r="A462" s="54"/>
      <c r="E462" s="57" t="s">
        <v>21</v>
      </c>
      <c r="F462" s="26">
        <f t="shared" ref="F462:I462" si="75">AVERAGE(F457:F461)</f>
        <v>7470.2875</v>
      </c>
      <c r="G462" s="26">
        <f t="shared" si="75"/>
        <v>7470.2875</v>
      </c>
      <c r="H462" s="26">
        <f t="shared" si="75"/>
        <v>0</v>
      </c>
      <c r="I462" s="26">
        <f t="shared" si="75"/>
        <v>65.21491373</v>
      </c>
      <c r="J462" s="59" t="str">
        <f>IF(MAX(ABS(F462-INDIRECT("'summary | O-IRP (low cost instances)'!F"&amp;ROW('summary | O-IRP (low cost insta'!F$13)+(ROW()-18)/6)), ABS(G462-INDIRECT("'summary | O-IRP (low cost instances)'!G"&amp;ROW('summary | O-IRP (low cost insta'!G$13)+(ROW()-18)/6)), ABS(H462-INDIRECT("'summary | O-IRP (low cost instances)'!H"&amp;ROW('summary | O-IRP (low cost insta'!H$13)+(ROW()-18)/6)), ABS(I462-INDIRECT("'summary | O-IRP (low cost instances)'!I"&amp;ROW('summary | O-IRP (low cost insta'!I$13)+(ROW()-18)/6)))&lt;0.01, "ok", "not ok")</f>
        <v>ok</v>
      </c>
    </row>
    <row r="463">
      <c r="A463" s="54"/>
      <c r="D463" s="56">
        <v>10.0</v>
      </c>
      <c r="E463" s="21" t="s">
        <v>37</v>
      </c>
      <c r="F463" s="21">
        <v>9847.88978172418</v>
      </c>
      <c r="G463" s="21">
        <v>8593.7723738859</v>
      </c>
      <c r="H463" s="21">
        <v>12.7348846873336</v>
      </c>
      <c r="I463" s="21">
        <v>7201.14831018448</v>
      </c>
      <c r="J463" s="50"/>
    </row>
    <row r="464">
      <c r="A464" s="54"/>
      <c r="E464" s="21" t="s">
        <v>38</v>
      </c>
      <c r="F464" s="21">
        <v>11601.7093462905</v>
      </c>
      <c r="G464" s="21">
        <v>10785.3208471074</v>
      </c>
      <c r="H464" s="21">
        <v>7.03679496542598</v>
      </c>
      <c r="I464" s="21">
        <v>7204.55703091621</v>
      </c>
      <c r="J464" s="50"/>
    </row>
    <row r="465">
      <c r="A465" s="54"/>
      <c r="E465" s="21" t="s">
        <v>39</v>
      </c>
      <c r="F465" s="21">
        <v>8176.58</v>
      </c>
      <c r="G465" s="21">
        <v>8176.58</v>
      </c>
      <c r="H465" s="21">
        <v>0.0</v>
      </c>
      <c r="I465" s="21">
        <v>1166.34021902084</v>
      </c>
      <c r="J465" s="50"/>
    </row>
    <row r="466">
      <c r="A466" s="54"/>
      <c r="E466" s="21" t="s">
        <v>40</v>
      </c>
      <c r="F466" s="21">
        <v>10024.529624408</v>
      </c>
      <c r="G466" s="21">
        <v>9808.68671024602</v>
      </c>
      <c r="H466" s="21">
        <v>2.15314755154635</v>
      </c>
      <c r="I466" s="21">
        <v>7203.00229501724</v>
      </c>
      <c r="J466" s="50"/>
    </row>
    <row r="467">
      <c r="A467" s="54"/>
      <c r="E467" s="21" t="s">
        <v>41</v>
      </c>
      <c r="F467" s="21">
        <v>7132.24941830043</v>
      </c>
      <c r="G467" s="21">
        <v>7010.71711449521</v>
      </c>
      <c r="H467" s="21">
        <v>1.70398280650964</v>
      </c>
      <c r="I467" s="21">
        <v>7202.58149600029</v>
      </c>
      <c r="J467" s="50"/>
    </row>
    <row r="468">
      <c r="A468" s="54"/>
      <c r="E468" s="57" t="s">
        <v>21</v>
      </c>
      <c r="F468" s="26">
        <f t="shared" ref="F468:I468" si="76">AVERAGE(F463:F467)</f>
        <v>9356.591634</v>
      </c>
      <c r="G468" s="26">
        <f t="shared" si="76"/>
        <v>8875.015409</v>
      </c>
      <c r="H468" s="26">
        <f t="shared" si="76"/>
        <v>4.725762002</v>
      </c>
      <c r="I468" s="26">
        <f t="shared" si="76"/>
        <v>5995.52587</v>
      </c>
      <c r="J468" s="59" t="str">
        <f>IF(MAX(ABS(F468-INDIRECT("'summary | O-IRP (low cost instances)'!F"&amp;ROW('summary | O-IRP (low cost insta'!F$13)+(ROW()-18)/6)), ABS(G468-INDIRECT("'summary | O-IRP (low cost instances)'!G"&amp;ROW('summary | O-IRP (low cost insta'!G$13)+(ROW()-18)/6)), ABS(H468-INDIRECT("'summary | O-IRP (low cost instances)'!H"&amp;ROW('summary | O-IRP (low cost insta'!H$13)+(ROW()-18)/6)), ABS(I468-INDIRECT("'summary | O-IRP (low cost instances)'!I"&amp;ROW('summary | O-IRP (low cost insta'!I$13)+(ROW()-18)/6)))&lt;0.01, "ok", "not ok")</f>
        <v>ok</v>
      </c>
    </row>
    <row r="469">
      <c r="A469" s="54"/>
      <c r="D469" s="56">
        <v>15.0</v>
      </c>
      <c r="E469" s="21" t="s">
        <v>42</v>
      </c>
      <c r="F469" s="21">
        <v>8786.7</v>
      </c>
      <c r="G469" s="21">
        <v>7564.89441069835</v>
      </c>
      <c r="H469" s="21">
        <v>13.9051701924688</v>
      </c>
      <c r="I469" s="21">
        <v>7204.78082489967</v>
      </c>
      <c r="J469" s="50"/>
    </row>
    <row r="470">
      <c r="A470" s="54"/>
      <c r="E470" s="21" t="s">
        <v>43</v>
      </c>
      <c r="F470" s="21">
        <v>8971.48</v>
      </c>
      <c r="G470" s="21">
        <v>8534.2725153133</v>
      </c>
      <c r="H470" s="21">
        <v>4.87330389954271</v>
      </c>
      <c r="I470" s="21">
        <v>7202.71938991547</v>
      </c>
      <c r="J470" s="50"/>
    </row>
    <row r="471">
      <c r="A471" s="54"/>
      <c r="E471" s="21" t="s">
        <v>44</v>
      </c>
      <c r="F471" s="21">
        <v>10331.439446911</v>
      </c>
      <c r="G471" s="21">
        <v>9218.2107346659</v>
      </c>
      <c r="H471" s="21">
        <v>10.7751559496191</v>
      </c>
      <c r="I471" s="21">
        <v>7201.14586687088</v>
      </c>
      <c r="J471" s="50"/>
    </row>
    <row r="472">
      <c r="A472" s="54"/>
      <c r="E472" s="21" t="s">
        <v>45</v>
      </c>
      <c r="F472" s="21">
        <v>9308.27</v>
      </c>
      <c r="G472" s="21">
        <v>8985.79017050089</v>
      </c>
      <c r="H472" s="21">
        <v>3.46444430059627</v>
      </c>
      <c r="I472" s="21">
        <v>7205.98826694489</v>
      </c>
      <c r="J472" s="50"/>
    </row>
    <row r="473">
      <c r="A473" s="54"/>
      <c r="E473" s="21" t="s">
        <v>46</v>
      </c>
      <c r="F473" s="21">
        <v>10357.41</v>
      </c>
      <c r="G473" s="21">
        <v>9408.63078379611</v>
      </c>
      <c r="H473" s="21">
        <v>9.16039064016866</v>
      </c>
      <c r="I473" s="21">
        <v>7207.38721108437</v>
      </c>
      <c r="J473" s="50"/>
    </row>
    <row r="474">
      <c r="A474" s="54"/>
      <c r="E474" s="57" t="s">
        <v>21</v>
      </c>
      <c r="F474" s="26">
        <f t="shared" ref="F474:I474" si="77">AVERAGE(F469:F473)</f>
        <v>9551.059889</v>
      </c>
      <c r="G474" s="26">
        <f t="shared" si="77"/>
        <v>8742.359723</v>
      </c>
      <c r="H474" s="26">
        <f t="shared" si="77"/>
        <v>8.435692996</v>
      </c>
      <c r="I474" s="26">
        <f t="shared" si="77"/>
        <v>7204.404312</v>
      </c>
      <c r="J474" s="59" t="str">
        <f>IF(MAX(ABS(F474-INDIRECT("'summary | O-IRP (low cost instances)'!F"&amp;ROW('summary | O-IRP (low cost insta'!F$13)+(ROW()-18)/6)), ABS(G474-INDIRECT("'summary | O-IRP (low cost instances)'!G"&amp;ROW('summary | O-IRP (low cost insta'!G$13)+(ROW()-18)/6)), ABS(H474-INDIRECT("'summary | O-IRP (low cost instances)'!H"&amp;ROW('summary | O-IRP (low cost insta'!H$13)+(ROW()-18)/6)), ABS(I474-INDIRECT("'summary | O-IRP (low cost instances)'!I"&amp;ROW('summary | O-IRP (low cost insta'!I$13)+(ROW()-18)/6)))&lt;0.01, "ok", "not ok")</f>
        <v>ok</v>
      </c>
    </row>
    <row r="475">
      <c r="A475" s="54"/>
      <c r="D475" s="56">
        <v>20.0</v>
      </c>
      <c r="E475" s="21" t="s">
        <v>47</v>
      </c>
      <c r="F475" s="21">
        <v>12478.19</v>
      </c>
      <c r="G475" s="21">
        <v>7984.4138099039</v>
      </c>
      <c r="H475" s="21">
        <v>36.0130450818276</v>
      </c>
      <c r="I475" s="21">
        <v>7203.37140893936</v>
      </c>
      <c r="J475" s="50"/>
    </row>
    <row r="476">
      <c r="A476" s="54"/>
      <c r="E476" s="21" t="s">
        <v>48</v>
      </c>
      <c r="F476" s="21">
        <v>8174.24</v>
      </c>
      <c r="G476" s="21">
        <v>7491.19915815573</v>
      </c>
      <c r="H476" s="21">
        <v>8.35601648403116</v>
      </c>
      <c r="I476" s="21">
        <v>7203.09085202217</v>
      </c>
      <c r="J476" s="50"/>
    </row>
    <row r="477">
      <c r="A477" s="54"/>
      <c r="E477" s="21" t="s">
        <v>49</v>
      </c>
      <c r="F477" s="21">
        <v>10747.81</v>
      </c>
      <c r="G477" s="21">
        <v>8684.01175290307</v>
      </c>
      <c r="H477" s="21">
        <v>19.2020350852586</v>
      </c>
      <c r="I477" s="21">
        <v>7210.10850906372</v>
      </c>
      <c r="J477" s="50"/>
    </row>
    <row r="478">
      <c r="A478" s="54"/>
      <c r="E478" s="21" t="s">
        <v>50</v>
      </c>
      <c r="F478" s="21">
        <v>13885.6</v>
      </c>
      <c r="G478" s="21">
        <v>9632.91473117229</v>
      </c>
      <c r="H478" s="21">
        <v>30.626586311198</v>
      </c>
      <c r="I478" s="21">
        <v>7206.23253512383</v>
      </c>
      <c r="J478" s="50"/>
    </row>
    <row r="479">
      <c r="A479" s="54"/>
      <c r="E479" s="21" t="s">
        <v>51</v>
      </c>
      <c r="F479" s="21">
        <v>15502.81</v>
      </c>
      <c r="G479" s="21">
        <v>11010.3692842126</v>
      </c>
      <c r="H479" s="21">
        <v>28.9782350153771</v>
      </c>
      <c r="I479" s="21">
        <v>7230.1226041317</v>
      </c>
      <c r="J479" s="50"/>
    </row>
    <row r="480">
      <c r="A480" s="54"/>
      <c r="E480" s="57" t="s">
        <v>21</v>
      </c>
      <c r="F480" s="26">
        <f t="shared" ref="F480:I480" si="78">AVERAGE(F475:F479)</f>
        <v>12157.73</v>
      </c>
      <c r="G480" s="26">
        <f t="shared" si="78"/>
        <v>8960.581747</v>
      </c>
      <c r="H480" s="26">
        <f t="shared" si="78"/>
        <v>24.6351836</v>
      </c>
      <c r="I480" s="26">
        <f t="shared" si="78"/>
        <v>7210.585182</v>
      </c>
      <c r="J480" s="59" t="str">
        <f>IF(MAX(ABS(F480-INDIRECT("'summary | O-IRP (low cost instances)'!F"&amp;ROW('summary | O-IRP (low cost insta'!F$13)+(ROW()-18)/6)), ABS(G480-INDIRECT("'summary | O-IRP (low cost instances)'!G"&amp;ROW('summary | O-IRP (low cost insta'!G$13)+(ROW()-18)/6)), ABS(H480-INDIRECT("'summary | O-IRP (low cost instances)'!H"&amp;ROW('summary | O-IRP (low cost insta'!H$13)+(ROW()-18)/6)), ABS(I480-INDIRECT("'summary | O-IRP (low cost instances)'!I"&amp;ROW('summary | O-IRP (low cost insta'!I$13)+(ROW()-18)/6)))&lt;0.01, "ok", "not ok")</f>
        <v>ok</v>
      </c>
    </row>
    <row r="481">
      <c r="A481" s="54"/>
      <c r="D481" s="56">
        <v>25.0</v>
      </c>
      <c r="E481" s="21" t="s">
        <v>52</v>
      </c>
      <c r="F481" s="21">
        <v>10314.39</v>
      </c>
      <c r="G481" s="21">
        <v>9686.0176434555</v>
      </c>
      <c r="H481" s="21">
        <v>6.09219116733518</v>
      </c>
      <c r="I481" s="21">
        <v>7200.69137191773</v>
      </c>
      <c r="J481" s="50"/>
    </row>
    <row r="482">
      <c r="A482" s="54"/>
      <c r="E482" s="21" t="s">
        <v>53</v>
      </c>
      <c r="F482" s="21">
        <v>15126.11</v>
      </c>
      <c r="G482" s="21">
        <v>7715.91454976429</v>
      </c>
      <c r="H482" s="21">
        <v>48.9894325126269</v>
      </c>
      <c r="I482" s="21">
        <v>7209.11135220528</v>
      </c>
      <c r="J482" s="50"/>
    </row>
    <row r="483">
      <c r="A483" s="54"/>
      <c r="E483" s="21" t="s">
        <v>54</v>
      </c>
      <c r="F483" s="21">
        <v>15242.98</v>
      </c>
      <c r="G483" s="21">
        <v>9831.90183282254</v>
      </c>
      <c r="H483" s="21">
        <v>35.4988208813333</v>
      </c>
      <c r="I483" s="21">
        <v>7250.60275101662</v>
      </c>
      <c r="J483" s="50"/>
    </row>
    <row r="484">
      <c r="A484" s="54"/>
      <c r="E484" s="21" t="s">
        <v>55</v>
      </c>
      <c r="F484" s="21">
        <v>10846.69</v>
      </c>
      <c r="G484" s="21">
        <v>9780.38029077224</v>
      </c>
      <c r="H484" s="21">
        <v>9.83073831028414</v>
      </c>
      <c r="I484" s="21">
        <v>7221.33745002747</v>
      </c>
      <c r="J484" s="50"/>
    </row>
    <row r="485">
      <c r="A485" s="54"/>
      <c r="E485" s="21" t="s">
        <v>56</v>
      </c>
      <c r="F485" s="21">
        <v>16071.69</v>
      </c>
      <c r="G485" s="21">
        <v>10292.7964664984</v>
      </c>
      <c r="H485" s="21">
        <v>35.9569748638856</v>
      </c>
      <c r="I485" s="21">
        <v>7233.46861290932</v>
      </c>
      <c r="J485" s="50"/>
    </row>
    <row r="486">
      <c r="A486" s="54"/>
      <c r="E486" s="57" t="s">
        <v>21</v>
      </c>
      <c r="F486" s="26">
        <f t="shared" ref="F486:I486" si="79">AVERAGE(F481:F485)</f>
        <v>13520.372</v>
      </c>
      <c r="G486" s="26">
        <f t="shared" si="79"/>
        <v>9461.402157</v>
      </c>
      <c r="H486" s="26">
        <f t="shared" si="79"/>
        <v>27.27363155</v>
      </c>
      <c r="I486" s="26">
        <f t="shared" si="79"/>
        <v>7223.042308</v>
      </c>
      <c r="J486" s="59" t="str">
        <f>IF(MAX(ABS(F486-INDIRECT("'summary | O-IRP (low cost instances)'!F"&amp;ROW('summary | O-IRP (low cost insta'!F$13)+(ROW()-18)/6)), ABS(G486-INDIRECT("'summary | O-IRP (low cost instances)'!G"&amp;ROW('summary | O-IRP (low cost insta'!G$13)+(ROW()-18)/6)), ABS(H486-INDIRECT("'summary | O-IRP (low cost instances)'!H"&amp;ROW('summary | O-IRP (low cost insta'!H$13)+(ROW()-18)/6)), ABS(I486-INDIRECT("'summary | O-IRP (low cost instances)'!I"&amp;ROW('summary | O-IRP (low cost insta'!I$13)+(ROW()-18)/6)))&lt;0.01, "ok", "not ok")</f>
        <v>ok</v>
      </c>
    </row>
    <row r="487">
      <c r="A487" s="54"/>
      <c r="D487" s="56">
        <v>30.0</v>
      </c>
      <c r="E487" s="21" t="s">
        <v>57</v>
      </c>
      <c r="F487" s="21">
        <v>14607.06</v>
      </c>
      <c r="G487" s="21">
        <v>8911.97071357986</v>
      </c>
      <c r="H487" s="21">
        <v>38.9886074707719</v>
      </c>
      <c r="I487" s="21">
        <v>7214.43089103699</v>
      </c>
      <c r="J487" s="50"/>
    </row>
    <row r="488">
      <c r="A488" s="54"/>
      <c r="E488" s="21" t="s">
        <v>58</v>
      </c>
      <c r="F488" s="21">
        <v>14030.35</v>
      </c>
      <c r="G488" s="21">
        <v>9424.57558591792</v>
      </c>
      <c r="H488" s="21">
        <v>32.8272239401161</v>
      </c>
      <c r="I488" s="21">
        <v>7202.2778468132</v>
      </c>
      <c r="J488" s="50"/>
    </row>
    <row r="489">
      <c r="A489" s="54"/>
      <c r="E489" s="21" t="s">
        <v>59</v>
      </c>
      <c r="F489" s="21">
        <v>11736.7</v>
      </c>
      <c r="G489" s="21">
        <v>8677.33844719924</v>
      </c>
      <c r="H489" s="21">
        <v>26.0666247991409</v>
      </c>
      <c r="I489" s="21">
        <v>7205.16236591339</v>
      </c>
      <c r="J489" s="50"/>
    </row>
    <row r="490">
      <c r="A490" s="54"/>
      <c r="E490" s="21" t="s">
        <v>60</v>
      </c>
      <c r="F490" s="21">
        <v>12416.69</v>
      </c>
      <c r="G490" s="21">
        <v>8394.3517406441</v>
      </c>
      <c r="H490" s="21">
        <v>32.3946096693716</v>
      </c>
      <c r="I490" s="21">
        <v>7201.67587804794</v>
      </c>
      <c r="J490" s="50"/>
    </row>
    <row r="491">
      <c r="A491" s="54"/>
      <c r="E491" s="21" t="s">
        <v>61</v>
      </c>
      <c r="F491" s="21">
        <v>12964.06</v>
      </c>
      <c r="G491" s="21">
        <v>7502.79851465852</v>
      </c>
      <c r="H491" s="21">
        <v>42.126166381068</v>
      </c>
      <c r="I491" s="21">
        <v>7234.90839505196</v>
      </c>
      <c r="J491" s="50"/>
    </row>
    <row r="492">
      <c r="A492" s="54"/>
      <c r="E492" s="57" t="s">
        <v>21</v>
      </c>
      <c r="F492" s="26">
        <f t="shared" ref="F492:I492" si="80">AVERAGE(F487:F491)</f>
        <v>13150.972</v>
      </c>
      <c r="G492" s="26">
        <f t="shared" si="80"/>
        <v>8582.207</v>
      </c>
      <c r="H492" s="26">
        <f t="shared" si="80"/>
        <v>34.48064645</v>
      </c>
      <c r="I492" s="26">
        <f t="shared" si="80"/>
        <v>7211.691075</v>
      </c>
      <c r="J492" s="59" t="str">
        <f>IF(MAX(ABS(F492-INDIRECT("'summary | O-IRP (low cost instances)'!F"&amp;ROW('summary | O-IRP (low cost insta'!F$13)+(ROW()-18)/6)), ABS(G492-INDIRECT("'summary | O-IRP (low cost instances)'!G"&amp;ROW('summary | O-IRP (low cost insta'!G$13)+(ROW()-18)/6)), ABS(H492-INDIRECT("'summary | O-IRP (low cost instances)'!H"&amp;ROW('summary | O-IRP (low cost insta'!H$13)+(ROW()-18)/6)), ABS(I492-INDIRECT("'summary | O-IRP (low cost instances)'!I"&amp;ROW('summary | O-IRP (low cost insta'!I$13)+(ROW()-18)/6)))&lt;0.01, "ok", "not ok")</f>
        <v>ok</v>
      </c>
    </row>
    <row r="493">
      <c r="A493" s="54"/>
      <c r="B493" s="55"/>
      <c r="C493" s="56"/>
      <c r="D493" s="56"/>
      <c r="E493" s="27"/>
      <c r="F493" s="63"/>
      <c r="G493" s="63"/>
      <c r="H493" s="63"/>
      <c r="I493" s="63"/>
      <c r="J493" s="50"/>
    </row>
    <row r="494">
      <c r="A494" s="54"/>
      <c r="B494" s="55"/>
      <c r="C494" s="56"/>
      <c r="D494" s="56"/>
      <c r="E494" s="21" t="s">
        <v>82</v>
      </c>
      <c r="F494" s="64">
        <f t="shared" ref="F494:I494" si="81">COUNTIF(F3:F492, "-")</f>
        <v>1</v>
      </c>
      <c r="G494" s="64">
        <f t="shared" si="81"/>
        <v>1</v>
      </c>
      <c r="H494" s="64">
        <f t="shared" si="81"/>
        <v>1</v>
      </c>
      <c r="I494" s="64">
        <f t="shared" si="81"/>
        <v>1</v>
      </c>
      <c r="J494" s="50" t="str">
        <f>IF(COUNTIF(J8:J492, "&lt;&gt;" &amp; "ok") - COUNTBLANK(J8:J492)&gt;0, "not ready", "ready to go")</f>
        <v>ready to go</v>
      </c>
    </row>
    <row r="495">
      <c r="A495" s="54"/>
      <c r="B495" s="55"/>
      <c r="C495" s="56"/>
      <c r="D495" s="56"/>
      <c r="E495" s="27"/>
      <c r="F495" s="63"/>
      <c r="G495" s="63"/>
      <c r="H495" s="63"/>
      <c r="I495" s="63"/>
      <c r="J495" s="50"/>
    </row>
    <row r="496">
      <c r="A496" s="54"/>
      <c r="B496" s="55"/>
      <c r="C496" s="56"/>
      <c r="D496" s="56"/>
      <c r="E496" s="27"/>
      <c r="F496" s="63"/>
      <c r="G496" s="63"/>
      <c r="H496" s="63"/>
      <c r="I496" s="63"/>
      <c r="J496" s="50"/>
    </row>
    <row r="497">
      <c r="A497" s="54"/>
      <c r="B497" s="55"/>
      <c r="C497" s="56"/>
      <c r="D497" s="56"/>
      <c r="E497" s="27"/>
      <c r="F497" s="63"/>
      <c r="G497" s="63"/>
      <c r="H497" s="63"/>
      <c r="I497" s="63"/>
      <c r="J497" s="50"/>
    </row>
    <row r="498">
      <c r="A498" s="54"/>
      <c r="B498" s="55"/>
      <c r="C498" s="56"/>
      <c r="D498" s="56"/>
      <c r="E498" s="27"/>
      <c r="F498" s="63"/>
      <c r="G498" s="63"/>
      <c r="H498" s="63"/>
      <c r="I498" s="63"/>
      <c r="J498" s="50"/>
    </row>
    <row r="499">
      <c r="A499" s="54"/>
      <c r="B499" s="55"/>
      <c r="C499" s="56"/>
      <c r="D499" s="56"/>
      <c r="E499" s="27"/>
      <c r="F499" s="63"/>
      <c r="G499" s="63"/>
      <c r="H499" s="63"/>
      <c r="I499" s="63"/>
      <c r="J499" s="50"/>
    </row>
    <row r="500">
      <c r="A500" s="54"/>
      <c r="B500" s="55"/>
      <c r="C500" s="56"/>
      <c r="D500" s="56"/>
      <c r="E500" s="27"/>
      <c r="F500" s="63"/>
      <c r="G500" s="63"/>
      <c r="H500" s="63"/>
      <c r="I500" s="63"/>
      <c r="J500" s="50"/>
    </row>
    <row r="501">
      <c r="A501" s="54"/>
      <c r="B501" s="55"/>
      <c r="C501" s="56"/>
      <c r="D501" s="56"/>
      <c r="E501" s="27"/>
      <c r="F501" s="63"/>
      <c r="G501" s="63"/>
      <c r="H501" s="63"/>
      <c r="I501" s="63"/>
      <c r="J501" s="50"/>
    </row>
    <row r="502">
      <c r="A502" s="54"/>
      <c r="B502" s="55"/>
      <c r="C502" s="56"/>
      <c r="D502" s="56"/>
      <c r="E502" s="27"/>
      <c r="F502" s="63"/>
      <c r="G502" s="63"/>
      <c r="H502" s="63"/>
      <c r="I502" s="63"/>
      <c r="J502" s="50"/>
    </row>
    <row r="503">
      <c r="A503" s="54"/>
      <c r="B503" s="55"/>
      <c r="C503" s="56"/>
      <c r="D503" s="56"/>
      <c r="E503" s="27"/>
      <c r="F503" s="63"/>
      <c r="G503" s="63"/>
      <c r="H503" s="63"/>
      <c r="I503" s="63"/>
      <c r="J503" s="50"/>
    </row>
    <row r="504">
      <c r="A504" s="54"/>
      <c r="B504" s="55"/>
      <c r="C504" s="56"/>
      <c r="D504" s="56"/>
      <c r="E504" s="27"/>
      <c r="F504" s="63"/>
      <c r="G504" s="63"/>
      <c r="H504" s="63"/>
      <c r="I504" s="63"/>
      <c r="J504" s="50"/>
    </row>
    <row r="505">
      <c r="A505" s="54"/>
      <c r="B505" s="55"/>
      <c r="C505" s="56"/>
      <c r="D505" s="56"/>
      <c r="E505" s="27"/>
      <c r="F505" s="63"/>
      <c r="G505" s="63"/>
      <c r="H505" s="63"/>
      <c r="I505" s="63"/>
      <c r="J505" s="50"/>
    </row>
    <row r="506">
      <c r="A506" s="54"/>
      <c r="B506" s="55"/>
      <c r="C506" s="56"/>
      <c r="D506" s="56"/>
      <c r="E506" s="27"/>
      <c r="F506" s="63"/>
      <c r="G506" s="63"/>
      <c r="H506" s="63"/>
      <c r="I506" s="63"/>
      <c r="J506" s="50"/>
    </row>
    <row r="507">
      <c r="A507" s="54"/>
      <c r="B507" s="55"/>
      <c r="C507" s="56"/>
      <c r="D507" s="56"/>
      <c r="E507" s="27"/>
      <c r="F507" s="63"/>
      <c r="G507" s="63"/>
      <c r="H507" s="63"/>
      <c r="I507" s="63"/>
      <c r="J507" s="50"/>
    </row>
    <row r="508">
      <c r="A508" s="54"/>
      <c r="B508" s="55"/>
      <c r="C508" s="56"/>
      <c r="D508" s="56"/>
      <c r="E508" s="27"/>
      <c r="F508" s="63"/>
      <c r="G508" s="63"/>
      <c r="H508" s="63"/>
      <c r="I508" s="63"/>
      <c r="J508" s="50"/>
    </row>
    <row r="509">
      <c r="A509" s="54"/>
      <c r="B509" s="55"/>
      <c r="C509" s="56"/>
      <c r="D509" s="56"/>
      <c r="E509" s="27"/>
      <c r="F509" s="63"/>
      <c r="G509" s="63"/>
      <c r="H509" s="63"/>
      <c r="I509" s="63"/>
      <c r="J509" s="50"/>
    </row>
    <row r="510">
      <c r="A510" s="54"/>
      <c r="B510" s="55"/>
      <c r="C510" s="56"/>
      <c r="D510" s="56"/>
      <c r="E510" s="27"/>
      <c r="F510" s="63"/>
      <c r="G510" s="63"/>
      <c r="H510" s="63"/>
      <c r="I510" s="63"/>
      <c r="J510" s="50"/>
    </row>
    <row r="511">
      <c r="A511" s="54"/>
      <c r="B511" s="55"/>
      <c r="C511" s="56"/>
      <c r="D511" s="56"/>
      <c r="E511" s="27"/>
      <c r="F511" s="63"/>
      <c r="G511" s="63"/>
      <c r="H511" s="63"/>
      <c r="I511" s="63"/>
      <c r="J511" s="50"/>
    </row>
    <row r="512">
      <c r="A512" s="54"/>
      <c r="B512" s="55"/>
      <c r="C512" s="56"/>
      <c r="D512" s="56"/>
      <c r="E512" s="27"/>
      <c r="F512" s="63"/>
      <c r="G512" s="63"/>
      <c r="H512" s="63"/>
      <c r="I512" s="63"/>
      <c r="J512" s="50"/>
    </row>
    <row r="513">
      <c r="A513" s="54"/>
      <c r="B513" s="55"/>
      <c r="C513" s="56"/>
      <c r="D513" s="56"/>
      <c r="E513" s="27"/>
      <c r="F513" s="63"/>
      <c r="G513" s="63"/>
      <c r="H513" s="63"/>
      <c r="I513" s="63"/>
      <c r="J513" s="50"/>
    </row>
    <row r="514">
      <c r="A514" s="54"/>
      <c r="B514" s="55"/>
      <c r="C514" s="56"/>
      <c r="D514" s="56"/>
      <c r="E514" s="27"/>
      <c r="F514" s="63"/>
      <c r="G514" s="63"/>
      <c r="H514" s="63"/>
      <c r="I514" s="63"/>
      <c r="J514" s="50"/>
    </row>
    <row r="515">
      <c r="A515" s="54"/>
      <c r="B515" s="55"/>
      <c r="C515" s="56"/>
      <c r="D515" s="56"/>
      <c r="E515" s="27"/>
      <c r="F515" s="63"/>
      <c r="G515" s="63"/>
      <c r="H515" s="63"/>
      <c r="I515" s="63"/>
      <c r="J515" s="50"/>
    </row>
    <row r="516">
      <c r="A516" s="54"/>
      <c r="B516" s="55"/>
      <c r="C516" s="56"/>
      <c r="D516" s="56"/>
      <c r="E516" s="27"/>
      <c r="F516" s="63"/>
      <c r="G516" s="63"/>
      <c r="H516" s="63"/>
      <c r="I516" s="63"/>
      <c r="J516" s="50"/>
    </row>
    <row r="517">
      <c r="A517" s="54"/>
      <c r="B517" s="55"/>
      <c r="C517" s="56"/>
      <c r="D517" s="56"/>
      <c r="E517" s="27"/>
      <c r="F517" s="63"/>
      <c r="G517" s="63"/>
      <c r="H517" s="63"/>
      <c r="I517" s="63"/>
      <c r="J517" s="50"/>
    </row>
    <row r="518">
      <c r="A518" s="54"/>
      <c r="B518" s="55"/>
      <c r="C518" s="56"/>
      <c r="D518" s="56"/>
      <c r="E518" s="27"/>
      <c r="F518" s="63"/>
      <c r="G518" s="63"/>
      <c r="H518" s="63"/>
      <c r="I518" s="63"/>
      <c r="J518" s="50"/>
    </row>
    <row r="519">
      <c r="A519" s="54"/>
      <c r="B519" s="55"/>
      <c r="C519" s="56"/>
      <c r="D519" s="56"/>
      <c r="E519" s="27"/>
      <c r="F519" s="63"/>
      <c r="G519" s="63"/>
      <c r="H519" s="63"/>
      <c r="I519" s="63"/>
      <c r="J519" s="50"/>
    </row>
    <row r="520">
      <c r="A520" s="54"/>
      <c r="B520" s="55"/>
      <c r="C520" s="56"/>
      <c r="D520" s="56"/>
      <c r="E520" s="27"/>
      <c r="F520" s="63"/>
      <c r="G520" s="63"/>
      <c r="H520" s="63"/>
      <c r="I520" s="63"/>
      <c r="J520" s="50"/>
    </row>
    <row r="521">
      <c r="A521" s="54"/>
      <c r="B521" s="55"/>
      <c r="C521" s="56"/>
      <c r="D521" s="56"/>
      <c r="E521" s="27"/>
      <c r="F521" s="63"/>
      <c r="G521" s="63"/>
      <c r="H521" s="63"/>
      <c r="I521" s="63"/>
      <c r="J521" s="50"/>
    </row>
    <row r="522">
      <c r="A522" s="54"/>
      <c r="B522" s="55"/>
      <c r="C522" s="56"/>
      <c r="D522" s="56"/>
      <c r="E522" s="27"/>
      <c r="F522" s="63"/>
      <c r="G522" s="63"/>
      <c r="H522" s="63"/>
      <c r="I522" s="63"/>
      <c r="J522" s="50"/>
    </row>
    <row r="523">
      <c r="A523" s="54"/>
      <c r="B523" s="55"/>
      <c r="C523" s="56"/>
      <c r="D523" s="56"/>
      <c r="E523" s="27"/>
      <c r="F523" s="63"/>
      <c r="G523" s="63"/>
      <c r="H523" s="63"/>
      <c r="I523" s="63"/>
      <c r="J523" s="50"/>
    </row>
    <row r="524">
      <c r="A524" s="54"/>
      <c r="B524" s="55"/>
      <c r="C524" s="56"/>
      <c r="D524" s="56"/>
      <c r="E524" s="27"/>
      <c r="F524" s="63"/>
      <c r="G524" s="63"/>
      <c r="H524" s="63"/>
      <c r="I524" s="63"/>
      <c r="J524" s="50"/>
    </row>
    <row r="525">
      <c r="A525" s="54"/>
      <c r="B525" s="55"/>
      <c r="C525" s="56"/>
      <c r="D525" s="56"/>
      <c r="E525" s="27"/>
      <c r="F525" s="63"/>
      <c r="G525" s="63"/>
      <c r="H525" s="63"/>
      <c r="I525" s="63"/>
      <c r="J525" s="50"/>
    </row>
    <row r="526">
      <c r="A526" s="54"/>
      <c r="B526" s="55"/>
      <c r="C526" s="56"/>
      <c r="D526" s="56"/>
      <c r="E526" s="27"/>
      <c r="F526" s="63"/>
      <c r="G526" s="63"/>
      <c r="H526" s="63"/>
      <c r="I526" s="63"/>
      <c r="J526" s="50"/>
    </row>
    <row r="527">
      <c r="A527" s="54"/>
      <c r="B527" s="55"/>
      <c r="C527" s="56"/>
      <c r="D527" s="56"/>
      <c r="E527" s="27"/>
      <c r="F527" s="63"/>
      <c r="G527" s="63"/>
      <c r="H527" s="63"/>
      <c r="I527" s="63"/>
      <c r="J527" s="50"/>
    </row>
    <row r="528">
      <c r="A528" s="54"/>
      <c r="B528" s="55"/>
      <c r="C528" s="56"/>
      <c r="D528" s="56"/>
      <c r="E528" s="27"/>
      <c r="F528" s="63"/>
      <c r="G528" s="63"/>
      <c r="H528" s="63"/>
      <c r="I528" s="63"/>
      <c r="J528" s="50"/>
    </row>
    <row r="529">
      <c r="A529" s="54"/>
      <c r="B529" s="55"/>
      <c r="C529" s="56"/>
      <c r="D529" s="56"/>
      <c r="E529" s="27"/>
      <c r="F529" s="63"/>
      <c r="G529" s="63"/>
      <c r="H529" s="63"/>
      <c r="I529" s="63"/>
      <c r="J529" s="50"/>
    </row>
    <row r="530">
      <c r="A530" s="54"/>
      <c r="B530" s="55"/>
      <c r="C530" s="56"/>
      <c r="D530" s="56"/>
      <c r="E530" s="27"/>
      <c r="F530" s="63"/>
      <c r="G530" s="63"/>
      <c r="H530" s="63"/>
      <c r="I530" s="63"/>
      <c r="J530" s="50"/>
    </row>
    <row r="531">
      <c r="A531" s="54"/>
      <c r="B531" s="55"/>
      <c r="C531" s="56"/>
      <c r="D531" s="56"/>
      <c r="E531" s="27"/>
      <c r="F531" s="63"/>
      <c r="G531" s="63"/>
      <c r="H531" s="63"/>
      <c r="I531" s="63"/>
      <c r="J531" s="50"/>
    </row>
    <row r="532">
      <c r="A532" s="54"/>
      <c r="B532" s="55"/>
      <c r="C532" s="56"/>
      <c r="D532" s="56"/>
      <c r="E532" s="27"/>
      <c r="F532" s="63"/>
      <c r="G532" s="63"/>
      <c r="H532" s="63"/>
      <c r="I532" s="63"/>
      <c r="J532" s="50"/>
    </row>
    <row r="533">
      <c r="A533" s="54"/>
      <c r="B533" s="55"/>
      <c r="C533" s="56"/>
      <c r="D533" s="56"/>
      <c r="E533" s="27"/>
      <c r="F533" s="63"/>
      <c r="G533" s="63"/>
      <c r="H533" s="63"/>
      <c r="I533" s="63"/>
      <c r="J533" s="50"/>
    </row>
    <row r="534">
      <c r="A534" s="54"/>
      <c r="B534" s="55"/>
      <c r="C534" s="56"/>
      <c r="D534" s="56"/>
      <c r="E534" s="27"/>
      <c r="F534" s="63"/>
      <c r="G534" s="63"/>
      <c r="H534" s="63"/>
      <c r="I534" s="63"/>
      <c r="J534" s="50"/>
    </row>
    <row r="535">
      <c r="A535" s="54"/>
      <c r="B535" s="55"/>
      <c r="C535" s="56"/>
      <c r="D535" s="56"/>
      <c r="E535" s="27"/>
      <c r="F535" s="63"/>
      <c r="G535" s="63"/>
      <c r="H535" s="63"/>
      <c r="I535" s="63"/>
      <c r="J535" s="50"/>
    </row>
    <row r="536">
      <c r="A536" s="54"/>
      <c r="B536" s="55"/>
      <c r="C536" s="56"/>
      <c r="D536" s="56"/>
      <c r="E536" s="27"/>
      <c r="F536" s="63"/>
      <c r="G536" s="63"/>
      <c r="H536" s="63"/>
      <c r="I536" s="63"/>
      <c r="J536" s="50"/>
    </row>
    <row r="537">
      <c r="A537" s="54"/>
      <c r="B537" s="55"/>
      <c r="C537" s="56"/>
      <c r="D537" s="56"/>
      <c r="E537" s="27"/>
      <c r="F537" s="63"/>
      <c r="G537" s="63"/>
      <c r="H537" s="63"/>
      <c r="I537" s="63"/>
      <c r="J537" s="50"/>
    </row>
    <row r="538">
      <c r="A538" s="54"/>
      <c r="B538" s="55"/>
      <c r="C538" s="56"/>
      <c r="D538" s="56"/>
      <c r="E538" s="27"/>
      <c r="F538" s="63"/>
      <c r="G538" s="63"/>
      <c r="H538" s="63"/>
      <c r="I538" s="63"/>
      <c r="J538" s="50"/>
    </row>
    <row r="539">
      <c r="A539" s="54"/>
      <c r="B539" s="55"/>
      <c r="C539" s="56"/>
      <c r="D539" s="56"/>
      <c r="E539" s="27"/>
      <c r="F539" s="63"/>
      <c r="G539" s="63"/>
      <c r="H539" s="63"/>
      <c r="I539" s="63"/>
      <c r="J539" s="50"/>
    </row>
    <row r="540">
      <c r="A540" s="54"/>
      <c r="B540" s="55"/>
      <c r="C540" s="56"/>
      <c r="D540" s="56"/>
      <c r="E540" s="27"/>
      <c r="F540" s="63"/>
      <c r="G540" s="63"/>
      <c r="H540" s="63"/>
      <c r="I540" s="63"/>
      <c r="J540" s="50"/>
    </row>
    <row r="541">
      <c r="A541" s="54"/>
      <c r="B541" s="55"/>
      <c r="C541" s="56"/>
      <c r="D541" s="56"/>
      <c r="E541" s="27"/>
      <c r="F541" s="63"/>
      <c r="G541" s="63"/>
      <c r="H541" s="63"/>
      <c r="I541" s="63"/>
      <c r="J541" s="50"/>
    </row>
    <row r="542">
      <c r="A542" s="54"/>
      <c r="B542" s="55"/>
      <c r="C542" s="56"/>
      <c r="D542" s="56"/>
      <c r="E542" s="27"/>
      <c r="F542" s="63"/>
      <c r="G542" s="63"/>
      <c r="H542" s="63"/>
      <c r="I542" s="63"/>
      <c r="J542" s="50"/>
    </row>
    <row r="543">
      <c r="A543" s="54"/>
      <c r="B543" s="55"/>
      <c r="C543" s="56"/>
      <c r="D543" s="56"/>
      <c r="E543" s="27"/>
      <c r="F543" s="63"/>
      <c r="G543" s="63"/>
      <c r="H543" s="63"/>
      <c r="I543" s="63"/>
      <c r="J543" s="50"/>
    </row>
    <row r="544">
      <c r="A544" s="54"/>
      <c r="B544" s="55"/>
      <c r="C544" s="56"/>
      <c r="D544" s="56"/>
      <c r="E544" s="27"/>
      <c r="F544" s="63"/>
      <c r="G544" s="63"/>
      <c r="H544" s="63"/>
      <c r="I544" s="63"/>
      <c r="J544" s="50"/>
    </row>
    <row r="545">
      <c r="A545" s="54"/>
      <c r="B545" s="55"/>
      <c r="C545" s="56"/>
      <c r="D545" s="56"/>
      <c r="E545" s="27"/>
      <c r="F545" s="63"/>
      <c r="G545" s="63"/>
      <c r="H545" s="63"/>
      <c r="I545" s="63"/>
      <c r="J545" s="50"/>
    </row>
    <row r="546">
      <c r="A546" s="54"/>
      <c r="B546" s="55"/>
      <c r="C546" s="56"/>
      <c r="D546" s="56"/>
      <c r="E546" s="27"/>
      <c r="F546" s="63"/>
      <c r="G546" s="63"/>
      <c r="H546" s="63"/>
      <c r="I546" s="63"/>
      <c r="J546" s="50"/>
    </row>
    <row r="547">
      <c r="A547" s="54"/>
      <c r="B547" s="55"/>
      <c r="C547" s="56"/>
      <c r="D547" s="56"/>
      <c r="E547" s="27"/>
      <c r="F547" s="63"/>
      <c r="G547" s="63"/>
      <c r="H547" s="63"/>
      <c r="I547" s="63"/>
      <c r="J547" s="50"/>
    </row>
    <row r="548">
      <c r="A548" s="54"/>
      <c r="B548" s="55"/>
      <c r="C548" s="56"/>
      <c r="D548" s="56"/>
      <c r="E548" s="27"/>
      <c r="F548" s="63"/>
      <c r="G548" s="63"/>
      <c r="H548" s="63"/>
      <c r="I548" s="63"/>
      <c r="J548" s="50"/>
    </row>
    <row r="549">
      <c r="A549" s="54"/>
      <c r="B549" s="55"/>
      <c r="C549" s="56"/>
      <c r="D549" s="56"/>
      <c r="E549" s="27"/>
      <c r="F549" s="63"/>
      <c r="G549" s="63"/>
      <c r="H549" s="63"/>
      <c r="I549" s="63"/>
      <c r="J549" s="50"/>
    </row>
    <row r="550">
      <c r="A550" s="54"/>
      <c r="B550" s="55"/>
      <c r="C550" s="56"/>
      <c r="D550" s="56"/>
      <c r="E550" s="27"/>
      <c r="F550" s="63"/>
      <c r="G550" s="63"/>
      <c r="H550" s="63"/>
      <c r="I550" s="63"/>
      <c r="J550" s="50"/>
    </row>
    <row r="551">
      <c r="A551" s="54"/>
      <c r="B551" s="55"/>
      <c r="C551" s="56"/>
      <c r="D551" s="56"/>
      <c r="E551" s="27"/>
      <c r="F551" s="63"/>
      <c r="G551" s="63"/>
      <c r="H551" s="63"/>
      <c r="I551" s="63"/>
      <c r="J551" s="50"/>
    </row>
    <row r="552">
      <c r="A552" s="54"/>
      <c r="B552" s="55"/>
      <c r="C552" s="56"/>
      <c r="D552" s="56"/>
      <c r="E552" s="27"/>
      <c r="F552" s="63"/>
      <c r="G552" s="63"/>
      <c r="H552" s="63"/>
      <c r="I552" s="63"/>
      <c r="J552" s="50"/>
    </row>
    <row r="553">
      <c r="A553" s="54"/>
      <c r="B553" s="55"/>
      <c r="C553" s="56"/>
      <c r="D553" s="56"/>
      <c r="E553" s="27"/>
      <c r="F553" s="63"/>
      <c r="G553" s="63"/>
      <c r="H553" s="63"/>
      <c r="I553" s="63"/>
      <c r="J553" s="50"/>
    </row>
    <row r="554">
      <c r="A554" s="54"/>
      <c r="B554" s="55"/>
      <c r="C554" s="56"/>
      <c r="D554" s="56"/>
      <c r="E554" s="27"/>
      <c r="F554" s="63"/>
      <c r="G554" s="63"/>
      <c r="H554" s="63"/>
      <c r="I554" s="63"/>
      <c r="J554" s="50"/>
    </row>
    <row r="555">
      <c r="A555" s="54"/>
      <c r="B555" s="55"/>
      <c r="C555" s="56"/>
      <c r="D555" s="56"/>
      <c r="E555" s="27"/>
      <c r="F555" s="63"/>
      <c r="G555" s="63"/>
      <c r="H555" s="63"/>
      <c r="I555" s="63"/>
      <c r="J555" s="50"/>
    </row>
    <row r="556">
      <c r="A556" s="54"/>
      <c r="B556" s="55"/>
      <c r="C556" s="56"/>
      <c r="D556" s="56"/>
      <c r="E556" s="27"/>
      <c r="F556" s="63"/>
      <c r="G556" s="63"/>
      <c r="H556" s="63"/>
      <c r="I556" s="63"/>
      <c r="J556" s="50"/>
    </row>
    <row r="557">
      <c r="A557" s="54"/>
      <c r="B557" s="55"/>
      <c r="C557" s="56"/>
      <c r="D557" s="56"/>
      <c r="E557" s="27"/>
      <c r="F557" s="63"/>
      <c r="G557" s="63"/>
      <c r="H557" s="63"/>
      <c r="I557" s="63"/>
      <c r="J557" s="50"/>
    </row>
    <row r="558">
      <c r="A558" s="54"/>
      <c r="B558" s="55"/>
      <c r="C558" s="56"/>
      <c r="D558" s="56"/>
      <c r="E558" s="27"/>
      <c r="F558" s="63"/>
      <c r="G558" s="63"/>
      <c r="H558" s="63"/>
      <c r="I558" s="63"/>
      <c r="J558" s="50"/>
    </row>
    <row r="559">
      <c r="A559" s="54"/>
      <c r="B559" s="55"/>
      <c r="C559" s="56"/>
      <c r="D559" s="56"/>
      <c r="E559" s="27"/>
      <c r="F559" s="63"/>
      <c r="G559" s="63"/>
      <c r="H559" s="63"/>
      <c r="I559" s="63"/>
      <c r="J559" s="50"/>
    </row>
    <row r="560">
      <c r="A560" s="54"/>
      <c r="B560" s="55"/>
      <c r="C560" s="56"/>
      <c r="D560" s="56"/>
      <c r="E560" s="27"/>
      <c r="F560" s="63"/>
      <c r="G560" s="63"/>
      <c r="H560" s="63"/>
      <c r="I560" s="63"/>
      <c r="J560" s="50"/>
    </row>
    <row r="561">
      <c r="A561" s="54"/>
      <c r="B561" s="55"/>
      <c r="C561" s="56"/>
      <c r="D561" s="56"/>
      <c r="E561" s="27"/>
      <c r="F561" s="63"/>
      <c r="G561" s="63"/>
      <c r="H561" s="63"/>
      <c r="I561" s="63"/>
      <c r="J561" s="50"/>
    </row>
    <row r="562">
      <c r="A562" s="54"/>
      <c r="B562" s="55"/>
      <c r="C562" s="56"/>
      <c r="D562" s="56"/>
      <c r="E562" s="27"/>
      <c r="F562" s="63"/>
      <c r="G562" s="63"/>
      <c r="H562" s="63"/>
      <c r="I562" s="63"/>
      <c r="J562" s="50"/>
    </row>
    <row r="563">
      <c r="A563" s="54"/>
      <c r="B563" s="55"/>
      <c r="C563" s="56"/>
      <c r="D563" s="56"/>
      <c r="E563" s="27"/>
      <c r="F563" s="63"/>
      <c r="G563" s="63"/>
      <c r="H563" s="63"/>
      <c r="I563" s="63"/>
      <c r="J563" s="50"/>
    </row>
    <row r="564">
      <c r="A564" s="54"/>
      <c r="B564" s="55"/>
      <c r="C564" s="56"/>
      <c r="D564" s="56"/>
      <c r="E564" s="27"/>
      <c r="F564" s="63"/>
      <c r="G564" s="63"/>
      <c r="H564" s="63"/>
      <c r="I564" s="63"/>
      <c r="J564" s="50"/>
    </row>
    <row r="565">
      <c r="A565" s="54"/>
      <c r="B565" s="55"/>
      <c r="C565" s="56"/>
      <c r="D565" s="56"/>
      <c r="E565" s="27"/>
      <c r="F565" s="63"/>
      <c r="G565" s="63"/>
      <c r="H565" s="63"/>
      <c r="I565" s="63"/>
      <c r="J565" s="50"/>
    </row>
    <row r="566">
      <c r="A566" s="54"/>
      <c r="B566" s="55"/>
      <c r="C566" s="56"/>
      <c r="D566" s="56"/>
      <c r="E566" s="27"/>
      <c r="F566" s="63"/>
      <c r="G566" s="63"/>
      <c r="H566" s="63"/>
      <c r="I566" s="63"/>
      <c r="J566" s="50"/>
    </row>
    <row r="567">
      <c r="A567" s="54"/>
      <c r="B567" s="55"/>
      <c r="C567" s="56"/>
      <c r="D567" s="56"/>
      <c r="E567" s="27"/>
      <c r="F567" s="63"/>
      <c r="G567" s="63"/>
      <c r="H567" s="63"/>
      <c r="I567" s="63"/>
      <c r="J567" s="50"/>
    </row>
    <row r="568">
      <c r="A568" s="54"/>
      <c r="B568" s="55"/>
      <c r="C568" s="56"/>
      <c r="D568" s="56"/>
      <c r="E568" s="27"/>
      <c r="F568" s="63"/>
      <c r="G568" s="63"/>
      <c r="H568" s="63"/>
      <c r="I568" s="63"/>
      <c r="J568" s="50"/>
    </row>
    <row r="569">
      <c r="A569" s="54"/>
      <c r="B569" s="55"/>
      <c r="C569" s="56"/>
      <c r="D569" s="56"/>
      <c r="E569" s="27"/>
      <c r="F569" s="63"/>
      <c r="G569" s="63"/>
      <c r="H569" s="63"/>
      <c r="I569" s="63"/>
      <c r="J569" s="50"/>
    </row>
    <row r="570">
      <c r="A570" s="54"/>
      <c r="B570" s="55"/>
      <c r="C570" s="56"/>
      <c r="D570" s="56"/>
      <c r="E570" s="27"/>
      <c r="F570" s="63"/>
      <c r="G570" s="63"/>
      <c r="H570" s="63"/>
      <c r="I570" s="63"/>
      <c r="J570" s="50"/>
    </row>
    <row r="571">
      <c r="A571" s="54"/>
      <c r="B571" s="55"/>
      <c r="C571" s="56"/>
      <c r="D571" s="56"/>
      <c r="E571" s="27"/>
      <c r="F571" s="63"/>
      <c r="G571" s="63"/>
      <c r="H571" s="63"/>
      <c r="I571" s="63"/>
      <c r="J571" s="50"/>
    </row>
    <row r="572">
      <c r="A572" s="54"/>
      <c r="B572" s="55"/>
      <c r="C572" s="56"/>
      <c r="D572" s="56"/>
      <c r="E572" s="27"/>
      <c r="F572" s="63"/>
      <c r="G572" s="63"/>
      <c r="H572" s="63"/>
      <c r="I572" s="63"/>
      <c r="J572" s="50"/>
    </row>
    <row r="573">
      <c r="A573" s="54"/>
      <c r="B573" s="55"/>
      <c r="C573" s="56"/>
      <c r="D573" s="56"/>
      <c r="E573" s="27"/>
      <c r="F573" s="63"/>
      <c r="G573" s="63"/>
      <c r="H573" s="63"/>
      <c r="I573" s="63"/>
      <c r="J573" s="50"/>
    </row>
    <row r="574">
      <c r="A574" s="54"/>
      <c r="B574" s="55"/>
      <c r="C574" s="56"/>
      <c r="D574" s="56"/>
      <c r="E574" s="27"/>
      <c r="F574" s="63"/>
      <c r="G574" s="63"/>
      <c r="H574" s="63"/>
      <c r="I574" s="63"/>
      <c r="J574" s="50"/>
    </row>
    <row r="575">
      <c r="A575" s="54"/>
      <c r="B575" s="55"/>
      <c r="C575" s="56"/>
      <c r="D575" s="56"/>
      <c r="E575" s="27"/>
      <c r="F575" s="63"/>
      <c r="G575" s="63"/>
      <c r="H575" s="63"/>
      <c r="I575" s="63"/>
      <c r="J575" s="50"/>
    </row>
    <row r="576">
      <c r="A576" s="54"/>
      <c r="B576" s="55"/>
      <c r="C576" s="56"/>
      <c r="D576" s="56"/>
      <c r="E576" s="27"/>
      <c r="F576" s="63"/>
      <c r="G576" s="63"/>
      <c r="H576" s="63"/>
      <c r="I576" s="63"/>
      <c r="J576" s="50"/>
    </row>
    <row r="577">
      <c r="A577" s="54"/>
      <c r="B577" s="55"/>
      <c r="C577" s="56"/>
      <c r="D577" s="56"/>
      <c r="E577" s="27"/>
      <c r="F577" s="63"/>
      <c r="G577" s="63"/>
      <c r="H577" s="63"/>
      <c r="I577" s="63"/>
      <c r="J577" s="50"/>
    </row>
    <row r="578">
      <c r="A578" s="54"/>
      <c r="B578" s="55"/>
      <c r="C578" s="56"/>
      <c r="D578" s="56"/>
      <c r="E578" s="27"/>
      <c r="F578" s="63"/>
      <c r="G578" s="63"/>
      <c r="H578" s="63"/>
      <c r="I578" s="63"/>
      <c r="J578" s="50"/>
    </row>
    <row r="579">
      <c r="A579" s="54"/>
      <c r="B579" s="55"/>
      <c r="C579" s="56"/>
      <c r="D579" s="56"/>
      <c r="E579" s="27"/>
      <c r="F579" s="63"/>
      <c r="G579" s="63"/>
      <c r="H579" s="63"/>
      <c r="I579" s="63"/>
      <c r="J579" s="50"/>
    </row>
    <row r="580">
      <c r="A580" s="54"/>
      <c r="B580" s="55"/>
      <c r="C580" s="56"/>
      <c r="D580" s="56"/>
      <c r="E580" s="27"/>
      <c r="F580" s="63"/>
      <c r="G580" s="63"/>
      <c r="H580" s="63"/>
      <c r="I580" s="63"/>
      <c r="J580" s="50"/>
    </row>
    <row r="581">
      <c r="A581" s="54"/>
      <c r="B581" s="55"/>
      <c r="C581" s="56"/>
      <c r="D581" s="56"/>
      <c r="E581" s="27"/>
      <c r="F581" s="63"/>
      <c r="G581" s="63"/>
      <c r="H581" s="63"/>
      <c r="I581" s="63"/>
      <c r="J581" s="50"/>
    </row>
    <row r="582">
      <c r="A582" s="54"/>
      <c r="B582" s="55"/>
      <c r="C582" s="56"/>
      <c r="D582" s="56"/>
      <c r="E582" s="27"/>
      <c r="F582" s="63"/>
      <c r="G582" s="63"/>
      <c r="H582" s="63"/>
      <c r="I582" s="63"/>
      <c r="J582" s="50"/>
    </row>
    <row r="583">
      <c r="A583" s="54"/>
      <c r="B583" s="55"/>
      <c r="C583" s="56"/>
      <c r="D583" s="56"/>
      <c r="E583" s="27"/>
      <c r="F583" s="63"/>
      <c r="G583" s="63"/>
      <c r="H583" s="63"/>
      <c r="I583" s="63"/>
      <c r="J583" s="50"/>
    </row>
    <row r="584">
      <c r="A584" s="54"/>
      <c r="B584" s="55"/>
      <c r="C584" s="56"/>
      <c r="D584" s="56"/>
      <c r="E584" s="27"/>
      <c r="F584" s="63"/>
      <c r="G584" s="63"/>
      <c r="H584" s="63"/>
      <c r="I584" s="63"/>
      <c r="J584" s="50"/>
    </row>
    <row r="585">
      <c r="A585" s="54"/>
      <c r="B585" s="55"/>
      <c r="C585" s="56"/>
      <c r="D585" s="56"/>
      <c r="E585" s="27"/>
      <c r="F585" s="63"/>
      <c r="G585" s="63"/>
      <c r="H585" s="63"/>
      <c r="I585" s="63"/>
      <c r="J585" s="50"/>
    </row>
    <row r="586">
      <c r="A586" s="54"/>
      <c r="B586" s="55"/>
      <c r="C586" s="56"/>
      <c r="D586" s="56"/>
      <c r="E586" s="27"/>
      <c r="F586" s="63"/>
      <c r="G586" s="63"/>
      <c r="H586" s="63"/>
      <c r="I586" s="63"/>
      <c r="J586" s="50"/>
    </row>
    <row r="587">
      <c r="A587" s="54"/>
      <c r="B587" s="55"/>
      <c r="C587" s="56"/>
      <c r="D587" s="56"/>
      <c r="E587" s="27"/>
      <c r="F587" s="63"/>
      <c r="G587" s="63"/>
      <c r="H587" s="63"/>
      <c r="I587" s="63"/>
      <c r="J587" s="50"/>
    </row>
    <row r="588">
      <c r="A588" s="54"/>
      <c r="B588" s="55"/>
      <c r="C588" s="56"/>
      <c r="D588" s="56"/>
      <c r="E588" s="27"/>
      <c r="F588" s="63"/>
      <c r="G588" s="63"/>
      <c r="H588" s="63"/>
      <c r="I588" s="63"/>
      <c r="J588" s="50"/>
    </row>
    <row r="589">
      <c r="A589" s="54"/>
      <c r="B589" s="55"/>
      <c r="C589" s="56"/>
      <c r="D589" s="56"/>
      <c r="E589" s="27"/>
      <c r="F589" s="63"/>
      <c r="G589" s="63"/>
      <c r="H589" s="63"/>
      <c r="I589" s="63"/>
      <c r="J589" s="50"/>
    </row>
    <row r="590">
      <c r="A590" s="54"/>
      <c r="B590" s="55"/>
      <c r="C590" s="56"/>
      <c r="D590" s="56"/>
      <c r="E590" s="27"/>
      <c r="F590" s="63"/>
      <c r="G590" s="63"/>
      <c r="H590" s="63"/>
      <c r="I590" s="63"/>
      <c r="J590" s="50"/>
    </row>
    <row r="591">
      <c r="A591" s="54"/>
      <c r="B591" s="55"/>
      <c r="C591" s="56"/>
      <c r="D591" s="56"/>
      <c r="E591" s="27"/>
      <c r="F591" s="63"/>
      <c r="G591" s="63"/>
      <c r="H591" s="63"/>
      <c r="I591" s="63"/>
      <c r="J591" s="50"/>
    </row>
    <row r="592">
      <c r="A592" s="54"/>
      <c r="B592" s="55"/>
      <c r="C592" s="56"/>
      <c r="D592" s="56"/>
      <c r="E592" s="27"/>
      <c r="F592" s="63"/>
      <c r="G592" s="63"/>
      <c r="H592" s="63"/>
      <c r="I592" s="63"/>
      <c r="J592" s="50"/>
    </row>
    <row r="593">
      <c r="A593" s="54"/>
      <c r="B593" s="55"/>
      <c r="C593" s="56"/>
      <c r="D593" s="56"/>
      <c r="E593" s="27"/>
      <c r="F593" s="63"/>
      <c r="G593" s="63"/>
      <c r="H593" s="63"/>
      <c r="I593" s="63"/>
      <c r="J593" s="50"/>
    </row>
    <row r="594">
      <c r="A594" s="54"/>
      <c r="B594" s="55"/>
      <c r="C594" s="56"/>
      <c r="D594" s="56"/>
      <c r="E594" s="27"/>
      <c r="F594" s="63"/>
      <c r="G594" s="63"/>
      <c r="H594" s="63"/>
      <c r="I594" s="63"/>
      <c r="J594" s="50"/>
    </row>
    <row r="595">
      <c r="A595" s="54"/>
      <c r="B595" s="55"/>
      <c r="C595" s="56"/>
      <c r="D595" s="56"/>
      <c r="E595" s="27"/>
      <c r="F595" s="63"/>
      <c r="G595" s="63"/>
      <c r="H595" s="63"/>
      <c r="I595" s="63"/>
      <c r="J595" s="50"/>
    </row>
    <row r="596">
      <c r="A596" s="54"/>
      <c r="B596" s="55"/>
      <c r="C596" s="56"/>
      <c r="D596" s="56"/>
      <c r="E596" s="27"/>
      <c r="F596" s="63"/>
      <c r="G596" s="63"/>
      <c r="H596" s="63"/>
      <c r="I596" s="63"/>
      <c r="J596" s="50"/>
    </row>
    <row r="597">
      <c r="A597" s="54"/>
      <c r="B597" s="55"/>
      <c r="C597" s="56"/>
      <c r="D597" s="56"/>
      <c r="E597" s="27"/>
      <c r="F597" s="63"/>
      <c r="G597" s="63"/>
      <c r="H597" s="63"/>
      <c r="I597" s="63"/>
      <c r="J597" s="50"/>
    </row>
    <row r="598">
      <c r="A598" s="54"/>
      <c r="B598" s="55"/>
      <c r="C598" s="56"/>
      <c r="D598" s="56"/>
      <c r="E598" s="27"/>
      <c r="F598" s="63"/>
      <c r="G598" s="63"/>
      <c r="H598" s="63"/>
      <c r="I598" s="63"/>
      <c r="J598" s="50"/>
    </row>
    <row r="599">
      <c r="A599" s="54"/>
      <c r="B599" s="55"/>
      <c r="C599" s="56"/>
      <c r="D599" s="56"/>
      <c r="E599" s="27"/>
      <c r="F599" s="63"/>
      <c r="G599" s="63"/>
      <c r="H599" s="63"/>
      <c r="I599" s="63"/>
      <c r="J599" s="50"/>
    </row>
    <row r="600">
      <c r="A600" s="54"/>
      <c r="B600" s="55"/>
      <c r="C600" s="56"/>
      <c r="D600" s="56"/>
      <c r="E600" s="27"/>
      <c r="F600" s="63"/>
      <c r="G600" s="63"/>
      <c r="H600" s="63"/>
      <c r="I600" s="63"/>
      <c r="J600" s="50"/>
    </row>
    <row r="601">
      <c r="A601" s="54"/>
      <c r="B601" s="55"/>
      <c r="C601" s="56"/>
      <c r="D601" s="56"/>
      <c r="E601" s="27"/>
      <c r="F601" s="63"/>
      <c r="G601" s="63"/>
      <c r="H601" s="63"/>
      <c r="I601" s="63"/>
      <c r="J601" s="50"/>
    </row>
    <row r="602">
      <c r="A602" s="54"/>
      <c r="B602" s="55"/>
      <c r="C602" s="56"/>
      <c r="D602" s="56"/>
      <c r="E602" s="27"/>
      <c r="F602" s="63"/>
      <c r="G602" s="63"/>
      <c r="H602" s="63"/>
      <c r="I602" s="63"/>
      <c r="J602" s="50"/>
    </row>
    <row r="603">
      <c r="A603" s="54"/>
      <c r="B603" s="55"/>
      <c r="C603" s="56"/>
      <c r="D603" s="56"/>
      <c r="E603" s="27"/>
      <c r="F603" s="63"/>
      <c r="G603" s="63"/>
      <c r="H603" s="63"/>
      <c r="I603" s="63"/>
      <c r="J603" s="50"/>
    </row>
    <row r="604">
      <c r="A604" s="54"/>
      <c r="B604" s="55"/>
      <c r="C604" s="56"/>
      <c r="D604" s="56"/>
      <c r="E604" s="27"/>
      <c r="F604" s="63"/>
      <c r="G604" s="63"/>
      <c r="H604" s="63"/>
      <c r="I604" s="63"/>
      <c r="J604" s="50"/>
    </row>
    <row r="605">
      <c r="A605" s="54"/>
      <c r="B605" s="55"/>
      <c r="C605" s="56"/>
      <c r="D605" s="56"/>
      <c r="E605" s="27"/>
      <c r="F605" s="63"/>
      <c r="G605" s="63"/>
      <c r="H605" s="63"/>
      <c r="I605" s="63"/>
      <c r="J605" s="50"/>
    </row>
    <row r="606">
      <c r="A606" s="54"/>
      <c r="B606" s="55"/>
      <c r="C606" s="56"/>
      <c r="D606" s="56"/>
      <c r="E606" s="27"/>
      <c r="F606" s="63"/>
      <c r="G606" s="63"/>
      <c r="H606" s="63"/>
      <c r="I606" s="63"/>
      <c r="J606" s="50"/>
    </row>
    <row r="607">
      <c r="A607" s="54"/>
      <c r="B607" s="55"/>
      <c r="C607" s="56"/>
      <c r="D607" s="56"/>
      <c r="E607" s="27"/>
      <c r="F607" s="63"/>
      <c r="G607" s="63"/>
      <c r="H607" s="63"/>
      <c r="I607" s="63"/>
      <c r="J607" s="50"/>
    </row>
    <row r="608">
      <c r="A608" s="54"/>
      <c r="B608" s="55"/>
      <c r="C608" s="56"/>
      <c r="D608" s="56"/>
      <c r="E608" s="27"/>
      <c r="F608" s="63"/>
      <c r="G608" s="63"/>
      <c r="H608" s="63"/>
      <c r="I608" s="63"/>
      <c r="J608" s="50"/>
    </row>
    <row r="609">
      <c r="A609" s="54"/>
      <c r="B609" s="55"/>
      <c r="C609" s="56"/>
      <c r="D609" s="56"/>
      <c r="E609" s="27"/>
      <c r="F609" s="63"/>
      <c r="G609" s="63"/>
      <c r="H609" s="63"/>
      <c r="I609" s="63"/>
      <c r="J609" s="50"/>
    </row>
    <row r="610">
      <c r="A610" s="54"/>
      <c r="B610" s="55"/>
      <c r="C610" s="56"/>
      <c r="D610" s="56"/>
      <c r="E610" s="27"/>
      <c r="F610" s="63"/>
      <c r="G610" s="63"/>
      <c r="H610" s="63"/>
      <c r="I610" s="63"/>
      <c r="J610" s="50"/>
    </row>
    <row r="611">
      <c r="A611" s="54"/>
      <c r="B611" s="55"/>
      <c r="C611" s="56"/>
      <c r="D611" s="56"/>
      <c r="E611" s="27"/>
      <c r="F611" s="63"/>
      <c r="G611" s="63"/>
      <c r="H611" s="63"/>
      <c r="I611" s="63"/>
      <c r="J611" s="50"/>
    </row>
    <row r="612">
      <c r="A612" s="54"/>
      <c r="B612" s="55"/>
      <c r="C612" s="56"/>
      <c r="D612" s="56"/>
      <c r="E612" s="27"/>
      <c r="F612" s="63"/>
      <c r="G612" s="63"/>
      <c r="H612" s="63"/>
      <c r="I612" s="63"/>
      <c r="J612" s="50"/>
    </row>
    <row r="613">
      <c r="A613" s="54"/>
      <c r="B613" s="55"/>
      <c r="C613" s="56"/>
      <c r="D613" s="56"/>
      <c r="E613" s="27"/>
      <c r="F613" s="63"/>
      <c r="G613" s="63"/>
      <c r="H613" s="63"/>
      <c r="I613" s="63"/>
      <c r="J613" s="50"/>
    </row>
    <row r="614">
      <c r="A614" s="54"/>
      <c r="B614" s="54"/>
      <c r="C614" s="56"/>
      <c r="D614" s="56"/>
      <c r="E614" s="27"/>
      <c r="F614" s="63"/>
      <c r="G614" s="63"/>
      <c r="H614" s="63"/>
      <c r="I614" s="63"/>
      <c r="J614" s="50"/>
    </row>
    <row r="615">
      <c r="A615" s="54"/>
      <c r="B615" s="54"/>
      <c r="C615" s="56"/>
      <c r="D615" s="56"/>
      <c r="E615" s="27"/>
      <c r="F615" s="63"/>
      <c r="G615" s="63"/>
      <c r="H615" s="63"/>
      <c r="I615" s="63"/>
      <c r="J615" s="50"/>
    </row>
    <row r="616">
      <c r="A616" s="54"/>
      <c r="B616" s="54"/>
      <c r="C616" s="56"/>
      <c r="D616" s="56"/>
      <c r="E616" s="27"/>
      <c r="F616" s="63"/>
      <c r="G616" s="63"/>
      <c r="H616" s="63"/>
      <c r="I616" s="63"/>
      <c r="J616" s="50"/>
    </row>
    <row r="617">
      <c r="A617" s="54"/>
      <c r="B617" s="54"/>
      <c r="C617" s="56"/>
      <c r="D617" s="56"/>
      <c r="E617" s="27"/>
      <c r="F617" s="63"/>
      <c r="G617" s="63"/>
      <c r="H617" s="63"/>
      <c r="I617" s="63"/>
      <c r="J617" s="50"/>
    </row>
    <row r="618">
      <c r="A618" s="54"/>
      <c r="B618" s="54"/>
      <c r="C618" s="56"/>
      <c r="D618" s="56"/>
      <c r="E618" s="27"/>
      <c r="F618" s="63"/>
      <c r="G618" s="63"/>
      <c r="H618" s="63"/>
      <c r="I618" s="63"/>
      <c r="J618" s="50"/>
    </row>
    <row r="619">
      <c r="A619" s="54"/>
      <c r="B619" s="54"/>
      <c r="C619" s="56"/>
      <c r="D619" s="56"/>
      <c r="E619" s="27"/>
      <c r="F619" s="63"/>
      <c r="G619" s="63"/>
      <c r="H619" s="63"/>
      <c r="I619" s="63"/>
      <c r="J619" s="50"/>
    </row>
    <row r="620">
      <c r="A620" s="54"/>
      <c r="B620" s="54"/>
      <c r="C620" s="56"/>
      <c r="D620" s="56"/>
      <c r="E620" s="27"/>
      <c r="F620" s="63"/>
      <c r="G620" s="63"/>
      <c r="H620" s="63"/>
      <c r="I620" s="63"/>
      <c r="J620" s="50"/>
    </row>
    <row r="621">
      <c r="A621" s="54"/>
      <c r="B621" s="54"/>
      <c r="C621" s="56"/>
      <c r="D621" s="56"/>
      <c r="E621" s="27"/>
      <c r="F621" s="63"/>
      <c r="G621" s="63"/>
      <c r="H621" s="63"/>
      <c r="I621" s="63"/>
      <c r="J621" s="50"/>
    </row>
    <row r="622">
      <c r="A622" s="54"/>
      <c r="B622" s="54"/>
      <c r="C622" s="56"/>
      <c r="D622" s="56"/>
      <c r="E622" s="27"/>
      <c r="F622" s="63"/>
      <c r="G622" s="63"/>
      <c r="H622" s="63"/>
      <c r="I622" s="63"/>
      <c r="J622" s="50"/>
    </row>
    <row r="623">
      <c r="A623" s="54"/>
      <c r="B623" s="54"/>
      <c r="C623" s="56"/>
      <c r="D623" s="56"/>
      <c r="E623" s="27"/>
      <c r="F623" s="63"/>
      <c r="G623" s="63"/>
      <c r="H623" s="63"/>
      <c r="I623" s="63"/>
      <c r="J623" s="50"/>
    </row>
    <row r="624">
      <c r="A624" s="54"/>
      <c r="B624" s="54"/>
      <c r="C624" s="56"/>
      <c r="D624" s="56"/>
      <c r="E624" s="27"/>
      <c r="F624" s="63"/>
      <c r="G624" s="63"/>
      <c r="H624" s="63"/>
      <c r="I624" s="63"/>
      <c r="J624" s="50"/>
    </row>
    <row r="625">
      <c r="A625" s="54"/>
      <c r="B625" s="54"/>
      <c r="C625" s="56"/>
      <c r="D625" s="56"/>
      <c r="E625" s="27"/>
      <c r="F625" s="63"/>
      <c r="G625" s="63"/>
      <c r="H625" s="63"/>
      <c r="I625" s="63"/>
      <c r="J625" s="50"/>
    </row>
    <row r="626">
      <c r="A626" s="54"/>
      <c r="B626" s="54"/>
      <c r="C626" s="56"/>
      <c r="D626" s="56"/>
      <c r="E626" s="27"/>
      <c r="F626" s="63"/>
      <c r="G626" s="63"/>
      <c r="H626" s="63"/>
      <c r="I626" s="63"/>
      <c r="J626" s="50"/>
    </row>
    <row r="627">
      <c r="A627" s="54"/>
      <c r="B627" s="54"/>
      <c r="C627" s="56"/>
      <c r="D627" s="56"/>
      <c r="E627" s="27"/>
      <c r="F627" s="63"/>
      <c r="G627" s="63"/>
      <c r="H627" s="63"/>
      <c r="I627" s="63"/>
      <c r="J627" s="50"/>
    </row>
    <row r="628">
      <c r="A628" s="54"/>
      <c r="B628" s="54"/>
      <c r="C628" s="56"/>
      <c r="D628" s="56"/>
      <c r="E628" s="27"/>
      <c r="F628" s="63"/>
      <c r="G628" s="63"/>
      <c r="H628" s="63"/>
      <c r="I628" s="63"/>
      <c r="J628" s="50"/>
    </row>
    <row r="629">
      <c r="A629" s="54"/>
      <c r="B629" s="54"/>
      <c r="C629" s="56"/>
      <c r="D629" s="56"/>
      <c r="E629" s="27"/>
      <c r="F629" s="63"/>
      <c r="G629" s="63"/>
      <c r="H629" s="63"/>
      <c r="I629" s="63"/>
      <c r="J629" s="50"/>
    </row>
    <row r="630">
      <c r="A630" s="54"/>
      <c r="B630" s="54"/>
      <c r="C630" s="56"/>
      <c r="D630" s="56"/>
      <c r="E630" s="27"/>
      <c r="F630" s="63"/>
      <c r="G630" s="63"/>
      <c r="H630" s="63"/>
      <c r="I630" s="63"/>
      <c r="J630" s="50"/>
    </row>
    <row r="631">
      <c r="A631" s="54"/>
      <c r="B631" s="54"/>
      <c r="C631" s="56"/>
      <c r="D631" s="56"/>
      <c r="E631" s="27"/>
      <c r="F631" s="63"/>
      <c r="G631" s="63"/>
      <c r="H631" s="63"/>
      <c r="I631" s="63"/>
      <c r="J631" s="50"/>
    </row>
    <row r="632">
      <c r="A632" s="54"/>
      <c r="B632" s="54"/>
      <c r="C632" s="56"/>
      <c r="D632" s="56"/>
      <c r="E632" s="27"/>
      <c r="F632" s="63"/>
      <c r="G632" s="63"/>
      <c r="H632" s="63"/>
      <c r="I632" s="63"/>
      <c r="J632" s="50"/>
    </row>
    <row r="633">
      <c r="A633" s="54"/>
      <c r="B633" s="54"/>
      <c r="C633" s="56"/>
      <c r="D633" s="56"/>
      <c r="E633" s="27"/>
      <c r="F633" s="63"/>
      <c r="G633" s="63"/>
      <c r="H633" s="63"/>
      <c r="I633" s="63"/>
      <c r="J633" s="50"/>
    </row>
    <row r="634">
      <c r="A634" s="54"/>
      <c r="B634" s="54"/>
      <c r="C634" s="56"/>
      <c r="D634" s="56"/>
      <c r="E634" s="27"/>
      <c r="F634" s="63"/>
      <c r="G634" s="63"/>
      <c r="H634" s="63"/>
      <c r="I634" s="63"/>
      <c r="J634" s="50"/>
    </row>
    <row r="635">
      <c r="A635" s="54"/>
      <c r="B635" s="54"/>
      <c r="C635" s="56"/>
      <c r="D635" s="56"/>
      <c r="E635" s="27"/>
      <c r="F635" s="63"/>
      <c r="G635" s="63"/>
      <c r="H635" s="63"/>
      <c r="I635" s="63"/>
      <c r="J635" s="50"/>
    </row>
    <row r="636">
      <c r="A636" s="54"/>
      <c r="B636" s="54"/>
      <c r="C636" s="56"/>
      <c r="D636" s="56"/>
      <c r="E636" s="27"/>
      <c r="F636" s="63"/>
      <c r="G636" s="63"/>
      <c r="H636" s="63"/>
      <c r="I636" s="63"/>
      <c r="J636" s="50"/>
    </row>
    <row r="637">
      <c r="A637" s="54"/>
      <c r="B637" s="54"/>
      <c r="C637" s="56"/>
      <c r="D637" s="56"/>
      <c r="E637" s="27"/>
      <c r="F637" s="63"/>
      <c r="G637" s="63"/>
      <c r="H637" s="63"/>
      <c r="I637" s="63"/>
      <c r="J637" s="50"/>
    </row>
    <row r="638">
      <c r="A638" s="54"/>
      <c r="B638" s="54"/>
      <c r="C638" s="56"/>
      <c r="D638" s="56"/>
      <c r="E638" s="27"/>
      <c r="F638" s="63"/>
      <c r="G638" s="63"/>
      <c r="H638" s="63"/>
      <c r="I638" s="63"/>
      <c r="J638" s="50"/>
    </row>
    <row r="639">
      <c r="A639" s="54"/>
      <c r="B639" s="54"/>
      <c r="C639" s="56"/>
      <c r="D639" s="56"/>
      <c r="E639" s="27"/>
      <c r="F639" s="63"/>
      <c r="G639" s="63"/>
      <c r="H639" s="63"/>
      <c r="I639" s="63"/>
      <c r="J639" s="50"/>
    </row>
    <row r="640">
      <c r="A640" s="54"/>
      <c r="B640" s="54"/>
      <c r="C640" s="56"/>
      <c r="D640" s="56"/>
      <c r="E640" s="27"/>
      <c r="F640" s="63"/>
      <c r="G640" s="63"/>
      <c r="H640" s="63"/>
      <c r="I640" s="63"/>
      <c r="J640" s="50"/>
    </row>
    <row r="641">
      <c r="A641" s="54"/>
      <c r="B641" s="54"/>
      <c r="C641" s="56"/>
      <c r="D641" s="56"/>
      <c r="E641" s="27"/>
      <c r="F641" s="63"/>
      <c r="G641" s="63"/>
      <c r="H641" s="63"/>
      <c r="I641" s="63"/>
      <c r="J641" s="50"/>
    </row>
    <row r="642">
      <c r="A642" s="54"/>
      <c r="B642" s="54"/>
      <c r="C642" s="56"/>
      <c r="D642" s="56"/>
      <c r="E642" s="27"/>
      <c r="F642" s="63"/>
      <c r="G642" s="63"/>
      <c r="H642" s="63"/>
      <c r="I642" s="63"/>
      <c r="J642" s="50"/>
    </row>
    <row r="643">
      <c r="A643" s="54"/>
      <c r="B643" s="54"/>
      <c r="C643" s="56"/>
      <c r="D643" s="56"/>
      <c r="E643" s="27"/>
      <c r="F643" s="63"/>
      <c r="G643" s="63"/>
      <c r="H643" s="63"/>
      <c r="I643" s="63"/>
      <c r="J643" s="50"/>
    </row>
    <row r="644">
      <c r="A644" s="54"/>
      <c r="B644" s="54"/>
      <c r="C644" s="56"/>
      <c r="D644" s="56"/>
      <c r="E644" s="27"/>
      <c r="F644" s="63"/>
      <c r="G644" s="63"/>
      <c r="H644" s="63"/>
      <c r="I644" s="63"/>
      <c r="J644" s="50"/>
    </row>
    <row r="645">
      <c r="A645" s="54"/>
      <c r="B645" s="54"/>
      <c r="C645" s="56"/>
      <c r="D645" s="56"/>
      <c r="E645" s="27"/>
      <c r="F645" s="63"/>
      <c r="G645" s="63"/>
      <c r="H645" s="63"/>
      <c r="I645" s="63"/>
      <c r="J645" s="50"/>
    </row>
    <row r="646">
      <c r="A646" s="54"/>
      <c r="B646" s="54"/>
      <c r="C646" s="56"/>
      <c r="D646" s="56"/>
      <c r="E646" s="27"/>
      <c r="F646" s="63"/>
      <c r="G646" s="63"/>
      <c r="H646" s="63"/>
      <c r="I646" s="63"/>
      <c r="J646" s="50"/>
    </row>
    <row r="647">
      <c r="A647" s="54"/>
      <c r="B647" s="54"/>
      <c r="C647" s="56"/>
      <c r="D647" s="56"/>
      <c r="E647" s="27"/>
      <c r="F647" s="63"/>
      <c r="G647" s="63"/>
      <c r="H647" s="63"/>
      <c r="I647" s="63"/>
      <c r="J647" s="50"/>
    </row>
    <row r="648">
      <c r="A648" s="54"/>
      <c r="B648" s="54"/>
      <c r="C648" s="56"/>
      <c r="D648" s="56"/>
      <c r="E648" s="27"/>
      <c r="F648" s="63"/>
      <c r="G648" s="63"/>
      <c r="H648" s="63"/>
      <c r="I648" s="63"/>
      <c r="J648" s="50"/>
    </row>
    <row r="649">
      <c r="A649" s="54"/>
      <c r="B649" s="54"/>
      <c r="C649" s="56"/>
      <c r="D649" s="56"/>
      <c r="E649" s="27"/>
      <c r="F649" s="63"/>
      <c r="G649" s="63"/>
      <c r="H649" s="63"/>
      <c r="I649" s="63"/>
      <c r="J649" s="50"/>
    </row>
    <row r="650">
      <c r="A650" s="54"/>
      <c r="B650" s="54"/>
      <c r="C650" s="56"/>
      <c r="D650" s="56"/>
      <c r="E650" s="27"/>
      <c r="F650" s="63"/>
      <c r="G650" s="63"/>
      <c r="H650" s="63"/>
      <c r="I650" s="63"/>
      <c r="J650" s="50"/>
    </row>
    <row r="651">
      <c r="A651" s="54"/>
      <c r="B651" s="54"/>
      <c r="C651" s="56"/>
      <c r="D651" s="56"/>
      <c r="E651" s="27"/>
      <c r="F651" s="63"/>
      <c r="G651" s="63"/>
      <c r="H651" s="63"/>
      <c r="I651" s="63"/>
      <c r="J651" s="50"/>
    </row>
    <row r="652">
      <c r="A652" s="54"/>
      <c r="B652" s="54"/>
      <c r="C652" s="56"/>
      <c r="D652" s="56"/>
      <c r="E652" s="27"/>
      <c r="F652" s="63"/>
      <c r="G652" s="63"/>
      <c r="H652" s="63"/>
      <c r="I652" s="63"/>
      <c r="J652" s="50"/>
    </row>
    <row r="653">
      <c r="A653" s="54"/>
      <c r="B653" s="54"/>
      <c r="C653" s="56"/>
      <c r="D653" s="56"/>
      <c r="E653" s="27"/>
      <c r="F653" s="63"/>
      <c r="G653" s="63"/>
      <c r="H653" s="63"/>
      <c r="I653" s="63"/>
      <c r="J653" s="50"/>
    </row>
    <row r="654">
      <c r="A654" s="54"/>
      <c r="B654" s="54"/>
      <c r="C654" s="56"/>
      <c r="D654" s="56"/>
      <c r="E654" s="27"/>
      <c r="F654" s="63"/>
      <c r="G654" s="63"/>
      <c r="H654" s="63"/>
      <c r="I654" s="63"/>
      <c r="J654" s="50"/>
    </row>
    <row r="655">
      <c r="A655" s="54"/>
      <c r="B655" s="54"/>
      <c r="C655" s="56"/>
      <c r="D655" s="56"/>
      <c r="E655" s="27"/>
      <c r="F655" s="63"/>
      <c r="G655" s="63"/>
      <c r="H655" s="63"/>
      <c r="I655" s="63"/>
      <c r="J655" s="50"/>
    </row>
    <row r="656">
      <c r="A656" s="54"/>
      <c r="B656" s="54"/>
      <c r="C656" s="56"/>
      <c r="D656" s="56"/>
      <c r="E656" s="27"/>
      <c r="F656" s="63"/>
      <c r="G656" s="63"/>
      <c r="H656" s="63"/>
      <c r="I656" s="63"/>
      <c r="J656" s="50"/>
    </row>
    <row r="657">
      <c r="A657" s="54"/>
      <c r="B657" s="54"/>
      <c r="C657" s="56"/>
      <c r="D657" s="56"/>
      <c r="E657" s="27"/>
      <c r="F657" s="63"/>
      <c r="G657" s="63"/>
      <c r="H657" s="63"/>
      <c r="I657" s="63"/>
      <c r="J657" s="50"/>
    </row>
    <row r="658">
      <c r="A658" s="54"/>
      <c r="B658" s="54"/>
      <c r="C658" s="56"/>
      <c r="D658" s="56"/>
      <c r="E658" s="27"/>
      <c r="F658" s="63"/>
      <c r="G658" s="63"/>
      <c r="H658" s="63"/>
      <c r="I658" s="63"/>
      <c r="J658" s="50"/>
    </row>
    <row r="659">
      <c r="A659" s="54"/>
      <c r="B659" s="54"/>
      <c r="C659" s="56"/>
      <c r="D659" s="56"/>
      <c r="E659" s="27"/>
      <c r="F659" s="63"/>
      <c r="G659" s="63"/>
      <c r="H659" s="63"/>
      <c r="I659" s="63"/>
      <c r="J659" s="50"/>
    </row>
    <row r="660">
      <c r="A660" s="54"/>
      <c r="B660" s="54"/>
      <c r="C660" s="56"/>
      <c r="D660" s="56"/>
      <c r="E660" s="27"/>
      <c r="F660" s="63"/>
      <c r="G660" s="63"/>
      <c r="H660" s="63"/>
      <c r="I660" s="63"/>
      <c r="J660" s="50"/>
    </row>
    <row r="661">
      <c r="A661" s="54"/>
      <c r="B661" s="54"/>
      <c r="C661" s="56"/>
      <c r="D661" s="56"/>
      <c r="E661" s="27"/>
      <c r="F661" s="63"/>
      <c r="G661" s="63"/>
      <c r="H661" s="63"/>
      <c r="I661" s="63"/>
      <c r="J661" s="50"/>
    </row>
    <row r="662">
      <c r="A662" s="54"/>
      <c r="B662" s="54"/>
      <c r="C662" s="56"/>
      <c r="D662" s="56"/>
      <c r="E662" s="27"/>
      <c r="F662" s="63"/>
      <c r="G662" s="63"/>
      <c r="H662" s="63"/>
      <c r="I662" s="63"/>
      <c r="J662" s="50"/>
    </row>
    <row r="663">
      <c r="A663" s="54"/>
      <c r="B663" s="54"/>
      <c r="C663" s="56"/>
      <c r="D663" s="56"/>
      <c r="E663" s="27"/>
      <c r="F663" s="63"/>
      <c r="G663" s="63"/>
      <c r="H663" s="63"/>
      <c r="I663" s="63"/>
      <c r="J663" s="50"/>
    </row>
    <row r="664">
      <c r="A664" s="54"/>
      <c r="B664" s="54"/>
      <c r="C664" s="56"/>
      <c r="D664" s="56"/>
      <c r="E664" s="27"/>
      <c r="F664" s="63"/>
      <c r="G664" s="63"/>
      <c r="H664" s="63"/>
      <c r="I664" s="63"/>
      <c r="J664" s="50"/>
    </row>
    <row r="665">
      <c r="A665" s="54"/>
      <c r="B665" s="54"/>
      <c r="C665" s="56"/>
      <c r="D665" s="56"/>
      <c r="E665" s="27"/>
      <c r="F665" s="63"/>
      <c r="G665" s="63"/>
      <c r="H665" s="63"/>
      <c r="I665" s="63"/>
      <c r="J665" s="50"/>
    </row>
    <row r="666">
      <c r="A666" s="54"/>
      <c r="B666" s="54"/>
      <c r="C666" s="56"/>
      <c r="D666" s="56"/>
      <c r="E666" s="27"/>
      <c r="F666" s="63"/>
      <c r="G666" s="63"/>
      <c r="H666" s="63"/>
      <c r="I666" s="63"/>
      <c r="J666" s="50"/>
    </row>
    <row r="667">
      <c r="A667" s="54"/>
      <c r="B667" s="54"/>
      <c r="C667" s="56"/>
      <c r="D667" s="56"/>
      <c r="E667" s="27"/>
      <c r="F667" s="63"/>
      <c r="G667" s="63"/>
      <c r="H667" s="63"/>
      <c r="I667" s="63"/>
      <c r="J667" s="50"/>
    </row>
    <row r="668">
      <c r="A668" s="54"/>
      <c r="B668" s="54"/>
      <c r="C668" s="56"/>
      <c r="D668" s="56"/>
      <c r="E668" s="27"/>
      <c r="F668" s="63"/>
      <c r="G668" s="63"/>
      <c r="H668" s="63"/>
      <c r="I668" s="63"/>
      <c r="J668" s="50"/>
    </row>
    <row r="669">
      <c r="A669" s="54"/>
      <c r="B669" s="54"/>
      <c r="C669" s="56"/>
      <c r="D669" s="56"/>
      <c r="E669" s="27"/>
      <c r="F669" s="63"/>
      <c r="G669" s="63"/>
      <c r="H669" s="63"/>
      <c r="I669" s="63"/>
      <c r="J669" s="50"/>
    </row>
    <row r="670">
      <c r="A670" s="54"/>
      <c r="B670" s="54"/>
      <c r="C670" s="56"/>
      <c r="D670" s="56"/>
      <c r="E670" s="27"/>
      <c r="F670" s="63"/>
      <c r="G670" s="63"/>
      <c r="H670" s="63"/>
      <c r="I670" s="63"/>
      <c r="J670" s="50"/>
    </row>
    <row r="671">
      <c r="A671" s="54"/>
      <c r="B671" s="54"/>
      <c r="C671" s="56"/>
      <c r="D671" s="56"/>
      <c r="E671" s="27"/>
      <c r="F671" s="63"/>
      <c r="G671" s="63"/>
      <c r="H671" s="63"/>
      <c r="I671" s="63"/>
      <c r="J671" s="50"/>
    </row>
    <row r="672">
      <c r="A672" s="54"/>
      <c r="B672" s="54"/>
      <c r="C672" s="56"/>
      <c r="D672" s="56"/>
      <c r="E672" s="27"/>
      <c r="F672" s="63"/>
      <c r="G672" s="63"/>
      <c r="H672" s="63"/>
      <c r="I672" s="63"/>
      <c r="J672" s="50"/>
    </row>
    <row r="673">
      <c r="A673" s="54"/>
      <c r="B673" s="54"/>
      <c r="C673" s="56"/>
      <c r="D673" s="56"/>
      <c r="E673" s="27"/>
      <c r="F673" s="63"/>
      <c r="G673" s="63"/>
      <c r="H673" s="63"/>
      <c r="I673" s="63"/>
      <c r="J673" s="50"/>
    </row>
    <row r="674">
      <c r="A674" s="54"/>
      <c r="B674" s="54"/>
      <c r="C674" s="56"/>
      <c r="D674" s="56"/>
      <c r="E674" s="27"/>
      <c r="F674" s="63"/>
      <c r="G674" s="63"/>
      <c r="H674" s="63"/>
      <c r="I674" s="63"/>
      <c r="J674" s="50"/>
    </row>
    <row r="675">
      <c r="A675" s="54"/>
      <c r="B675" s="54"/>
      <c r="C675" s="56"/>
      <c r="D675" s="56"/>
      <c r="E675" s="27"/>
      <c r="F675" s="63"/>
      <c r="G675" s="63"/>
      <c r="H675" s="63"/>
      <c r="I675" s="63"/>
      <c r="J675" s="50"/>
    </row>
    <row r="676">
      <c r="A676" s="54"/>
      <c r="B676" s="54"/>
      <c r="C676" s="56"/>
      <c r="D676" s="56"/>
      <c r="E676" s="27"/>
      <c r="F676" s="63"/>
      <c r="G676" s="63"/>
      <c r="H676" s="63"/>
      <c r="I676" s="63"/>
      <c r="J676" s="50"/>
    </row>
    <row r="677">
      <c r="A677" s="54"/>
      <c r="B677" s="54"/>
      <c r="C677" s="56"/>
      <c r="D677" s="56"/>
      <c r="E677" s="27"/>
      <c r="F677" s="63"/>
      <c r="G677" s="63"/>
      <c r="H677" s="63"/>
      <c r="I677" s="63"/>
      <c r="J677" s="50"/>
    </row>
    <row r="678">
      <c r="A678" s="54"/>
      <c r="B678" s="54"/>
      <c r="C678" s="56"/>
      <c r="D678" s="56"/>
      <c r="E678" s="27"/>
      <c r="F678" s="63"/>
      <c r="G678" s="63"/>
      <c r="H678" s="63"/>
      <c r="I678" s="63"/>
      <c r="J678" s="50"/>
    </row>
    <row r="679">
      <c r="A679" s="54"/>
      <c r="B679" s="54"/>
      <c r="C679" s="56"/>
      <c r="D679" s="56"/>
      <c r="E679" s="27"/>
      <c r="F679" s="63"/>
      <c r="G679" s="63"/>
      <c r="H679" s="63"/>
      <c r="I679" s="63"/>
      <c r="J679" s="50"/>
    </row>
    <row r="680">
      <c r="A680" s="54"/>
      <c r="B680" s="54"/>
      <c r="C680" s="56"/>
      <c r="D680" s="56"/>
      <c r="E680" s="27"/>
      <c r="F680" s="63"/>
      <c r="G680" s="63"/>
      <c r="H680" s="63"/>
      <c r="I680" s="63"/>
      <c r="J680" s="50"/>
    </row>
    <row r="681">
      <c r="A681" s="54"/>
      <c r="B681" s="54"/>
      <c r="C681" s="56"/>
      <c r="D681" s="56"/>
      <c r="E681" s="27"/>
      <c r="F681" s="63"/>
      <c r="G681" s="63"/>
      <c r="H681" s="63"/>
      <c r="I681" s="63"/>
      <c r="J681" s="50"/>
    </row>
    <row r="682">
      <c r="A682" s="54"/>
      <c r="B682" s="54"/>
      <c r="C682" s="56"/>
      <c r="D682" s="56"/>
      <c r="E682" s="27"/>
      <c r="F682" s="63"/>
      <c r="G682" s="63"/>
      <c r="H682" s="63"/>
      <c r="I682" s="63"/>
      <c r="J682" s="50"/>
    </row>
    <row r="683">
      <c r="A683" s="54"/>
      <c r="B683" s="54"/>
      <c r="C683" s="56"/>
      <c r="D683" s="56"/>
      <c r="E683" s="27"/>
      <c r="F683" s="63"/>
      <c r="G683" s="63"/>
      <c r="H683" s="63"/>
      <c r="I683" s="63"/>
      <c r="J683" s="50"/>
    </row>
    <row r="684">
      <c r="A684" s="54"/>
      <c r="B684" s="54"/>
      <c r="C684" s="56"/>
      <c r="D684" s="56"/>
      <c r="E684" s="27"/>
      <c r="F684" s="63"/>
      <c r="G684" s="63"/>
      <c r="H684" s="63"/>
      <c r="I684" s="63"/>
      <c r="J684" s="50"/>
    </row>
    <row r="685">
      <c r="A685" s="54"/>
      <c r="B685" s="54"/>
      <c r="C685" s="56"/>
      <c r="D685" s="56"/>
      <c r="E685" s="27"/>
      <c r="F685" s="63"/>
      <c r="G685" s="63"/>
      <c r="H685" s="63"/>
      <c r="I685" s="63"/>
      <c r="J685" s="50"/>
    </row>
    <row r="686">
      <c r="A686" s="54"/>
      <c r="B686" s="54"/>
      <c r="C686" s="56"/>
      <c r="D686" s="56"/>
      <c r="E686" s="27"/>
      <c r="F686" s="63"/>
      <c r="G686" s="63"/>
      <c r="H686" s="63"/>
      <c r="I686" s="63"/>
      <c r="J686" s="50"/>
    </row>
    <row r="687">
      <c r="A687" s="54"/>
      <c r="B687" s="54"/>
      <c r="C687" s="56"/>
      <c r="D687" s="56"/>
      <c r="E687" s="27"/>
      <c r="F687" s="63"/>
      <c r="G687" s="63"/>
      <c r="H687" s="63"/>
      <c r="I687" s="63"/>
      <c r="J687" s="50"/>
    </row>
    <row r="688">
      <c r="A688" s="54"/>
      <c r="B688" s="54"/>
      <c r="C688" s="56"/>
      <c r="D688" s="56"/>
      <c r="E688" s="27"/>
      <c r="F688" s="63"/>
      <c r="G688" s="63"/>
      <c r="H688" s="63"/>
      <c r="I688" s="63"/>
      <c r="J688" s="50"/>
    </row>
    <row r="689">
      <c r="A689" s="54"/>
      <c r="B689" s="54"/>
      <c r="C689" s="56"/>
      <c r="D689" s="56"/>
      <c r="E689" s="27"/>
      <c r="F689" s="63"/>
      <c r="G689" s="63"/>
      <c r="H689" s="63"/>
      <c r="I689" s="63"/>
      <c r="J689" s="50"/>
    </row>
    <row r="690">
      <c r="A690" s="54"/>
      <c r="B690" s="54"/>
      <c r="C690" s="56"/>
      <c r="D690" s="56"/>
      <c r="E690" s="27"/>
      <c r="F690" s="63"/>
      <c r="G690" s="63"/>
      <c r="H690" s="63"/>
      <c r="I690" s="63"/>
      <c r="J690" s="50"/>
    </row>
    <row r="691">
      <c r="A691" s="54"/>
      <c r="B691" s="54"/>
      <c r="C691" s="56"/>
      <c r="D691" s="56"/>
      <c r="E691" s="27"/>
      <c r="F691" s="63"/>
      <c r="G691" s="63"/>
      <c r="H691" s="63"/>
      <c r="I691" s="63"/>
      <c r="J691" s="50"/>
    </row>
    <row r="692">
      <c r="A692" s="54"/>
      <c r="B692" s="54"/>
      <c r="C692" s="56"/>
      <c r="D692" s="56"/>
      <c r="E692" s="27"/>
      <c r="F692" s="63"/>
      <c r="G692" s="63"/>
      <c r="H692" s="63"/>
      <c r="I692" s="63"/>
      <c r="J692" s="50"/>
    </row>
    <row r="693">
      <c r="A693" s="54"/>
      <c r="B693" s="54"/>
      <c r="C693" s="56"/>
      <c r="D693" s="56"/>
      <c r="E693" s="27"/>
      <c r="F693" s="63"/>
      <c r="G693" s="63"/>
      <c r="H693" s="63"/>
      <c r="I693" s="63"/>
      <c r="J693" s="50"/>
    </row>
    <row r="694">
      <c r="A694" s="54"/>
      <c r="B694" s="54"/>
      <c r="C694" s="56"/>
      <c r="D694" s="56"/>
      <c r="E694" s="27"/>
      <c r="F694" s="63"/>
      <c r="G694" s="63"/>
      <c r="H694" s="63"/>
      <c r="I694" s="63"/>
      <c r="J694" s="50"/>
    </row>
    <row r="695">
      <c r="A695" s="54"/>
      <c r="B695" s="54"/>
      <c r="C695" s="56"/>
      <c r="D695" s="56"/>
      <c r="E695" s="27"/>
      <c r="F695" s="63"/>
      <c r="G695" s="63"/>
      <c r="H695" s="63"/>
      <c r="I695" s="63"/>
      <c r="J695" s="50"/>
    </row>
    <row r="696">
      <c r="A696" s="54"/>
      <c r="B696" s="54"/>
      <c r="C696" s="56"/>
      <c r="D696" s="56"/>
      <c r="E696" s="27"/>
      <c r="F696" s="63"/>
      <c r="G696" s="63"/>
      <c r="H696" s="63"/>
      <c r="I696" s="63"/>
      <c r="J696" s="50"/>
    </row>
    <row r="697">
      <c r="A697" s="54"/>
      <c r="B697" s="54"/>
      <c r="C697" s="56"/>
      <c r="D697" s="56"/>
      <c r="E697" s="27"/>
      <c r="F697" s="63"/>
      <c r="G697" s="63"/>
      <c r="H697" s="63"/>
      <c r="I697" s="63"/>
      <c r="J697" s="50"/>
    </row>
    <row r="698">
      <c r="A698" s="54"/>
      <c r="B698" s="54"/>
      <c r="C698" s="56"/>
      <c r="D698" s="56"/>
      <c r="E698" s="27"/>
      <c r="F698" s="63"/>
      <c r="G698" s="63"/>
      <c r="H698" s="63"/>
      <c r="I698" s="63"/>
      <c r="J698" s="50"/>
    </row>
    <row r="699">
      <c r="A699" s="54"/>
      <c r="B699" s="54"/>
      <c r="C699" s="56"/>
      <c r="D699" s="56"/>
      <c r="E699" s="27"/>
      <c r="F699" s="63"/>
      <c r="G699" s="63"/>
      <c r="H699" s="63"/>
      <c r="I699" s="63"/>
      <c r="J699" s="50"/>
    </row>
    <row r="700">
      <c r="A700" s="54"/>
      <c r="B700" s="54"/>
      <c r="C700" s="56"/>
      <c r="D700" s="56"/>
      <c r="E700" s="27"/>
      <c r="F700" s="63"/>
      <c r="G700" s="63"/>
      <c r="H700" s="63"/>
      <c r="I700" s="63"/>
      <c r="J700" s="50"/>
    </row>
    <row r="701">
      <c r="A701" s="54"/>
      <c r="B701" s="54"/>
      <c r="C701" s="56"/>
      <c r="D701" s="56"/>
      <c r="E701" s="27"/>
      <c r="F701" s="63"/>
      <c r="G701" s="63"/>
      <c r="H701" s="63"/>
      <c r="I701" s="63"/>
      <c r="J701" s="50"/>
    </row>
    <row r="702">
      <c r="A702" s="54"/>
      <c r="B702" s="54"/>
      <c r="C702" s="56"/>
      <c r="D702" s="56"/>
      <c r="E702" s="27"/>
      <c r="F702" s="63"/>
      <c r="G702" s="63"/>
      <c r="H702" s="63"/>
      <c r="I702" s="63"/>
      <c r="J702" s="50"/>
    </row>
    <row r="703">
      <c r="A703" s="54"/>
      <c r="B703" s="54"/>
      <c r="C703" s="56"/>
      <c r="D703" s="56"/>
      <c r="E703" s="27"/>
      <c r="F703" s="63"/>
      <c r="G703" s="63"/>
      <c r="H703" s="63"/>
      <c r="I703" s="63"/>
      <c r="J703" s="50"/>
    </row>
    <row r="704">
      <c r="A704" s="54"/>
      <c r="B704" s="54"/>
      <c r="C704" s="56"/>
      <c r="D704" s="56"/>
      <c r="E704" s="27"/>
      <c r="F704" s="63"/>
      <c r="G704" s="63"/>
      <c r="H704" s="63"/>
      <c r="I704" s="63"/>
      <c r="J704" s="50"/>
    </row>
    <row r="705">
      <c r="A705" s="54"/>
      <c r="B705" s="54"/>
      <c r="C705" s="56"/>
      <c r="D705" s="56"/>
      <c r="E705" s="27"/>
      <c r="F705" s="63"/>
      <c r="G705" s="63"/>
      <c r="H705" s="63"/>
      <c r="I705" s="63"/>
      <c r="J705" s="50"/>
    </row>
    <row r="706">
      <c r="A706" s="54"/>
      <c r="B706" s="54"/>
      <c r="C706" s="56"/>
      <c r="D706" s="56"/>
      <c r="E706" s="27"/>
      <c r="F706" s="63"/>
      <c r="G706" s="63"/>
      <c r="H706" s="63"/>
      <c r="I706" s="63"/>
      <c r="J706" s="50"/>
    </row>
    <row r="707">
      <c r="A707" s="54"/>
      <c r="B707" s="54"/>
      <c r="C707" s="56"/>
      <c r="D707" s="56"/>
      <c r="E707" s="27"/>
      <c r="F707" s="63"/>
      <c r="G707" s="63"/>
      <c r="H707" s="63"/>
      <c r="I707" s="63"/>
      <c r="J707" s="50"/>
    </row>
    <row r="708">
      <c r="A708" s="54"/>
      <c r="B708" s="54"/>
      <c r="C708" s="56"/>
      <c r="D708" s="56"/>
      <c r="E708" s="27"/>
      <c r="F708" s="63"/>
      <c r="G708" s="63"/>
      <c r="H708" s="63"/>
      <c r="I708" s="63"/>
      <c r="J708" s="50"/>
    </row>
    <row r="709">
      <c r="A709" s="54"/>
      <c r="B709" s="54"/>
      <c r="C709" s="56"/>
      <c r="D709" s="56"/>
      <c r="E709" s="27"/>
      <c r="F709" s="63"/>
      <c r="G709" s="63"/>
      <c r="H709" s="63"/>
      <c r="I709" s="63"/>
      <c r="J709" s="50"/>
    </row>
    <row r="710">
      <c r="A710" s="54"/>
      <c r="B710" s="54"/>
      <c r="C710" s="56"/>
      <c r="D710" s="56"/>
      <c r="E710" s="27"/>
      <c r="F710" s="63"/>
      <c r="G710" s="63"/>
      <c r="H710" s="63"/>
      <c r="I710" s="63"/>
      <c r="J710" s="50"/>
    </row>
    <row r="711">
      <c r="A711" s="54"/>
      <c r="B711" s="54"/>
      <c r="C711" s="56"/>
      <c r="D711" s="56"/>
      <c r="E711" s="27"/>
      <c r="F711" s="63"/>
      <c r="G711" s="63"/>
      <c r="H711" s="63"/>
      <c r="I711" s="63"/>
      <c r="J711" s="50"/>
    </row>
    <row r="712">
      <c r="A712" s="54"/>
      <c r="B712" s="54"/>
      <c r="C712" s="56"/>
      <c r="D712" s="56"/>
      <c r="E712" s="27"/>
      <c r="F712" s="63"/>
      <c r="G712" s="63"/>
      <c r="H712" s="63"/>
      <c r="I712" s="63"/>
      <c r="J712" s="50"/>
    </row>
    <row r="713">
      <c r="A713" s="54"/>
      <c r="B713" s="54"/>
      <c r="C713" s="56"/>
      <c r="D713" s="56"/>
      <c r="E713" s="27"/>
      <c r="F713" s="63"/>
      <c r="G713" s="63"/>
      <c r="H713" s="63"/>
      <c r="I713" s="63"/>
      <c r="J713" s="50"/>
    </row>
    <row r="714">
      <c r="A714" s="54"/>
      <c r="B714" s="54"/>
      <c r="C714" s="56"/>
      <c r="D714" s="56"/>
      <c r="E714" s="27"/>
      <c r="F714" s="63"/>
      <c r="G714" s="63"/>
      <c r="H714" s="63"/>
      <c r="I714" s="63"/>
      <c r="J714" s="50"/>
    </row>
    <row r="715">
      <c r="A715" s="54"/>
      <c r="B715" s="54"/>
      <c r="C715" s="56"/>
      <c r="D715" s="56"/>
      <c r="E715" s="27"/>
      <c r="F715" s="63"/>
      <c r="G715" s="63"/>
      <c r="H715" s="63"/>
      <c r="I715" s="63"/>
      <c r="J715" s="50"/>
    </row>
    <row r="716">
      <c r="A716" s="54"/>
      <c r="B716" s="54"/>
      <c r="C716" s="56"/>
      <c r="D716" s="56"/>
      <c r="E716" s="27"/>
      <c r="F716" s="63"/>
      <c r="G716" s="63"/>
      <c r="H716" s="63"/>
      <c r="I716" s="63"/>
      <c r="J716" s="50"/>
    </row>
    <row r="717">
      <c r="A717" s="54"/>
      <c r="B717" s="54"/>
      <c r="C717" s="56"/>
      <c r="D717" s="56"/>
      <c r="E717" s="27"/>
      <c r="F717" s="63"/>
      <c r="G717" s="63"/>
      <c r="H717" s="63"/>
      <c r="I717" s="63"/>
      <c r="J717" s="50"/>
    </row>
    <row r="718">
      <c r="A718" s="54"/>
      <c r="B718" s="54"/>
      <c r="C718" s="56"/>
      <c r="D718" s="56"/>
      <c r="E718" s="27"/>
      <c r="F718" s="63"/>
      <c r="G718" s="63"/>
      <c r="H718" s="63"/>
      <c r="I718" s="63"/>
      <c r="J718" s="50"/>
    </row>
    <row r="719">
      <c r="A719" s="54"/>
      <c r="B719" s="54"/>
      <c r="C719" s="56"/>
      <c r="D719" s="56"/>
      <c r="E719" s="27"/>
      <c r="F719" s="63"/>
      <c r="G719" s="63"/>
      <c r="H719" s="63"/>
      <c r="I719" s="63"/>
      <c r="J719" s="50"/>
    </row>
    <row r="720">
      <c r="A720" s="54"/>
      <c r="B720" s="54"/>
      <c r="C720" s="56"/>
      <c r="D720" s="56"/>
      <c r="E720" s="27"/>
      <c r="F720" s="63"/>
      <c r="G720" s="63"/>
      <c r="H720" s="63"/>
      <c r="I720" s="63"/>
      <c r="J720" s="50"/>
    </row>
    <row r="721">
      <c r="A721" s="54"/>
      <c r="B721" s="54"/>
      <c r="C721" s="56"/>
      <c r="D721" s="56"/>
      <c r="E721" s="27"/>
      <c r="F721" s="63"/>
      <c r="G721" s="63"/>
      <c r="H721" s="63"/>
      <c r="I721" s="63"/>
      <c r="J721" s="50"/>
    </row>
    <row r="722">
      <c r="A722" s="54"/>
      <c r="B722" s="54"/>
      <c r="C722" s="56"/>
      <c r="D722" s="56"/>
      <c r="E722" s="27"/>
      <c r="F722" s="63"/>
      <c r="G722" s="63"/>
      <c r="H722" s="63"/>
      <c r="I722" s="63"/>
      <c r="J722" s="50"/>
    </row>
    <row r="723">
      <c r="A723" s="54"/>
      <c r="B723" s="54"/>
      <c r="C723" s="56"/>
      <c r="D723" s="56"/>
      <c r="E723" s="27"/>
      <c r="F723" s="63"/>
      <c r="G723" s="63"/>
      <c r="H723" s="63"/>
      <c r="I723" s="63"/>
      <c r="J723" s="50"/>
    </row>
    <row r="724">
      <c r="A724" s="54"/>
      <c r="B724" s="54"/>
      <c r="C724" s="56"/>
      <c r="D724" s="56"/>
      <c r="E724" s="27"/>
      <c r="F724" s="63"/>
      <c r="G724" s="63"/>
      <c r="H724" s="63"/>
      <c r="I724" s="63"/>
      <c r="J724" s="50"/>
    </row>
    <row r="725">
      <c r="A725" s="54"/>
      <c r="B725" s="54"/>
      <c r="C725" s="56"/>
      <c r="D725" s="56"/>
      <c r="E725" s="27"/>
      <c r="F725" s="63"/>
      <c r="G725" s="63"/>
      <c r="H725" s="63"/>
      <c r="I725" s="63"/>
      <c r="J725" s="50"/>
    </row>
    <row r="726">
      <c r="A726" s="54"/>
      <c r="B726" s="54"/>
      <c r="C726" s="56"/>
      <c r="D726" s="56"/>
      <c r="E726" s="27"/>
      <c r="F726" s="63"/>
      <c r="G726" s="63"/>
      <c r="H726" s="63"/>
      <c r="I726" s="63"/>
      <c r="J726" s="50"/>
    </row>
    <row r="727">
      <c r="A727" s="54"/>
      <c r="B727" s="54"/>
      <c r="C727" s="56"/>
      <c r="D727" s="56"/>
      <c r="E727" s="27"/>
      <c r="F727" s="63"/>
      <c r="G727" s="63"/>
      <c r="H727" s="63"/>
      <c r="I727" s="63"/>
      <c r="J727" s="50"/>
    </row>
    <row r="728">
      <c r="A728" s="54"/>
      <c r="B728" s="54"/>
      <c r="C728" s="56"/>
      <c r="D728" s="56"/>
      <c r="E728" s="27"/>
      <c r="F728" s="63"/>
      <c r="G728" s="63"/>
      <c r="H728" s="63"/>
      <c r="I728" s="63"/>
      <c r="J728" s="50"/>
    </row>
    <row r="729">
      <c r="A729" s="54"/>
      <c r="B729" s="54"/>
      <c r="C729" s="56"/>
      <c r="D729" s="56"/>
      <c r="E729" s="27"/>
      <c r="F729" s="63"/>
      <c r="G729" s="63"/>
      <c r="H729" s="63"/>
      <c r="I729" s="63"/>
      <c r="J729" s="50"/>
    </row>
    <row r="730">
      <c r="A730" s="54"/>
      <c r="B730" s="54"/>
      <c r="C730" s="56"/>
      <c r="D730" s="56"/>
      <c r="E730" s="27"/>
      <c r="F730" s="63"/>
      <c r="G730" s="63"/>
      <c r="H730" s="63"/>
      <c r="I730" s="63"/>
      <c r="J730" s="50"/>
    </row>
    <row r="731">
      <c r="A731" s="54"/>
      <c r="B731" s="54"/>
      <c r="C731" s="56"/>
      <c r="D731" s="56"/>
      <c r="E731" s="27"/>
      <c r="F731" s="63"/>
      <c r="G731" s="63"/>
      <c r="H731" s="63"/>
      <c r="I731" s="63"/>
      <c r="J731" s="50"/>
    </row>
    <row r="732">
      <c r="A732" s="54"/>
      <c r="B732" s="54"/>
      <c r="C732" s="56"/>
      <c r="D732" s="56"/>
      <c r="E732" s="27"/>
      <c r="F732" s="63"/>
      <c r="G732" s="63"/>
      <c r="H732" s="63"/>
      <c r="I732" s="63"/>
      <c r="J732" s="50"/>
    </row>
    <row r="733">
      <c r="A733" s="54"/>
      <c r="B733" s="54"/>
      <c r="C733" s="56"/>
      <c r="D733" s="56"/>
      <c r="E733" s="27"/>
      <c r="F733" s="63"/>
      <c r="G733" s="63"/>
      <c r="H733" s="63"/>
      <c r="I733" s="63"/>
      <c r="J733" s="50"/>
    </row>
    <row r="734">
      <c r="A734" s="54"/>
      <c r="B734" s="54"/>
      <c r="C734" s="56"/>
      <c r="D734" s="56"/>
      <c r="E734" s="27"/>
      <c r="F734" s="63"/>
      <c r="G734" s="63"/>
      <c r="H734" s="63"/>
      <c r="I734" s="63"/>
      <c r="J734" s="50"/>
    </row>
    <row r="735">
      <c r="A735" s="54"/>
      <c r="B735" s="54"/>
      <c r="C735" s="56"/>
      <c r="D735" s="56"/>
      <c r="E735" s="27"/>
      <c r="F735" s="63"/>
      <c r="G735" s="63"/>
      <c r="H735" s="63"/>
      <c r="I735" s="63"/>
      <c r="J735" s="50"/>
    </row>
    <row r="736">
      <c r="A736" s="54"/>
      <c r="B736" s="54"/>
      <c r="C736" s="56"/>
      <c r="D736" s="56"/>
      <c r="E736" s="27"/>
      <c r="F736" s="63"/>
      <c r="G736" s="63"/>
      <c r="H736" s="63"/>
      <c r="I736" s="63"/>
      <c r="J736" s="50"/>
    </row>
    <row r="737">
      <c r="A737" s="54"/>
      <c r="B737" s="54"/>
      <c r="C737" s="56"/>
      <c r="D737" s="56"/>
      <c r="E737" s="27"/>
      <c r="F737" s="63"/>
      <c r="G737" s="63"/>
      <c r="H737" s="63"/>
      <c r="I737" s="63"/>
      <c r="J737" s="50"/>
    </row>
    <row r="738">
      <c r="A738" s="54"/>
      <c r="B738" s="54"/>
      <c r="C738" s="56"/>
      <c r="D738" s="56"/>
      <c r="E738" s="27"/>
      <c r="F738" s="63"/>
      <c r="G738" s="63"/>
      <c r="H738" s="63"/>
      <c r="I738" s="63"/>
      <c r="J738" s="50"/>
    </row>
    <row r="739">
      <c r="A739" s="54"/>
      <c r="B739" s="54"/>
      <c r="C739" s="56"/>
      <c r="D739" s="56"/>
      <c r="E739" s="27"/>
      <c r="F739" s="63"/>
      <c r="G739" s="63"/>
      <c r="H739" s="63"/>
      <c r="I739" s="63"/>
      <c r="J739" s="50"/>
    </row>
    <row r="740">
      <c r="A740" s="54"/>
      <c r="B740" s="54"/>
      <c r="C740" s="56"/>
      <c r="D740" s="56"/>
      <c r="E740" s="27"/>
      <c r="F740" s="63"/>
      <c r="G740" s="63"/>
      <c r="H740" s="63"/>
      <c r="I740" s="63"/>
      <c r="J740" s="50"/>
    </row>
    <row r="741">
      <c r="A741" s="54"/>
      <c r="B741" s="54"/>
      <c r="C741" s="56"/>
      <c r="D741" s="56"/>
      <c r="E741" s="27"/>
      <c r="F741" s="63"/>
      <c r="G741" s="63"/>
      <c r="H741" s="63"/>
      <c r="I741" s="63"/>
      <c r="J741" s="50"/>
    </row>
    <row r="742">
      <c r="A742" s="54"/>
      <c r="B742" s="54"/>
      <c r="C742" s="56"/>
      <c r="D742" s="56"/>
      <c r="E742" s="27"/>
      <c r="F742" s="63"/>
      <c r="G742" s="63"/>
      <c r="H742" s="63"/>
      <c r="I742" s="63"/>
      <c r="J742" s="50"/>
    </row>
    <row r="743">
      <c r="A743" s="54"/>
      <c r="B743" s="54"/>
      <c r="C743" s="56"/>
      <c r="D743" s="56"/>
      <c r="E743" s="27"/>
      <c r="F743" s="63"/>
      <c r="G743" s="63"/>
      <c r="H743" s="63"/>
      <c r="I743" s="63"/>
      <c r="J743" s="50"/>
    </row>
    <row r="744">
      <c r="A744" s="54"/>
      <c r="B744" s="54"/>
      <c r="C744" s="56"/>
      <c r="D744" s="56"/>
      <c r="E744" s="27"/>
      <c r="F744" s="63"/>
      <c r="G744" s="63"/>
      <c r="H744" s="63"/>
      <c r="I744" s="63"/>
      <c r="J744" s="50"/>
    </row>
    <row r="745">
      <c r="A745" s="54"/>
      <c r="B745" s="54"/>
      <c r="C745" s="56"/>
      <c r="D745" s="56"/>
      <c r="E745" s="27"/>
      <c r="F745" s="63"/>
      <c r="G745" s="63"/>
      <c r="H745" s="63"/>
      <c r="I745" s="63"/>
      <c r="J745" s="50"/>
    </row>
    <row r="746">
      <c r="A746" s="54"/>
      <c r="B746" s="54"/>
      <c r="C746" s="56"/>
      <c r="D746" s="56"/>
      <c r="E746" s="27"/>
      <c r="F746" s="63"/>
      <c r="G746" s="63"/>
      <c r="H746" s="63"/>
      <c r="I746" s="63"/>
      <c r="J746" s="50"/>
    </row>
    <row r="747">
      <c r="A747" s="54"/>
      <c r="B747" s="54"/>
      <c r="C747" s="56"/>
      <c r="D747" s="56"/>
      <c r="E747" s="27"/>
      <c r="F747" s="63"/>
      <c r="G747" s="63"/>
      <c r="H747" s="63"/>
      <c r="I747" s="63"/>
      <c r="J747" s="50"/>
    </row>
    <row r="748">
      <c r="A748" s="54"/>
      <c r="B748" s="54"/>
      <c r="C748" s="56"/>
      <c r="D748" s="56"/>
      <c r="E748" s="27"/>
      <c r="F748" s="63"/>
      <c r="G748" s="63"/>
      <c r="H748" s="63"/>
      <c r="I748" s="63"/>
      <c r="J748" s="50"/>
    </row>
    <row r="749">
      <c r="A749" s="54"/>
      <c r="B749" s="54"/>
      <c r="C749" s="56"/>
      <c r="D749" s="56"/>
      <c r="E749" s="27"/>
      <c r="F749" s="63"/>
      <c r="G749" s="63"/>
      <c r="H749" s="63"/>
      <c r="I749" s="63"/>
      <c r="J749" s="50"/>
    </row>
    <row r="750">
      <c r="A750" s="54"/>
      <c r="B750" s="54"/>
      <c r="C750" s="56"/>
      <c r="D750" s="56"/>
      <c r="E750" s="27"/>
      <c r="F750" s="63"/>
      <c r="G750" s="63"/>
      <c r="H750" s="63"/>
      <c r="I750" s="63"/>
      <c r="J750" s="50"/>
    </row>
    <row r="751">
      <c r="A751" s="54"/>
      <c r="B751" s="54"/>
      <c r="C751" s="56"/>
      <c r="D751" s="56"/>
      <c r="E751" s="27"/>
      <c r="F751" s="63"/>
      <c r="G751" s="63"/>
      <c r="H751" s="63"/>
      <c r="I751" s="63"/>
      <c r="J751" s="50"/>
    </row>
    <row r="752">
      <c r="A752" s="54"/>
      <c r="B752" s="54"/>
      <c r="C752" s="56"/>
      <c r="D752" s="56"/>
      <c r="E752" s="27"/>
      <c r="F752" s="63"/>
      <c r="G752" s="63"/>
      <c r="H752" s="63"/>
      <c r="I752" s="63"/>
      <c r="J752" s="50"/>
    </row>
    <row r="753">
      <c r="A753" s="54"/>
      <c r="B753" s="54"/>
      <c r="C753" s="56"/>
      <c r="D753" s="56"/>
      <c r="E753" s="27"/>
      <c r="F753" s="63"/>
      <c r="G753" s="63"/>
      <c r="H753" s="63"/>
      <c r="I753" s="63"/>
      <c r="J753" s="50"/>
    </row>
    <row r="754">
      <c r="A754" s="54"/>
      <c r="B754" s="54"/>
      <c r="C754" s="56"/>
      <c r="D754" s="56"/>
      <c r="E754" s="27"/>
      <c r="F754" s="63"/>
      <c r="G754" s="63"/>
      <c r="H754" s="63"/>
      <c r="I754" s="63"/>
      <c r="J754" s="50"/>
    </row>
    <row r="755">
      <c r="A755" s="54"/>
      <c r="B755" s="54"/>
      <c r="C755" s="56"/>
      <c r="D755" s="56"/>
      <c r="E755" s="27"/>
      <c r="F755" s="63"/>
      <c r="G755" s="63"/>
      <c r="H755" s="63"/>
      <c r="I755" s="63"/>
      <c r="J755" s="50"/>
    </row>
    <row r="756">
      <c r="A756" s="54"/>
      <c r="B756" s="54"/>
      <c r="C756" s="56"/>
      <c r="D756" s="56"/>
      <c r="E756" s="27"/>
      <c r="F756" s="63"/>
      <c r="G756" s="63"/>
      <c r="H756" s="63"/>
      <c r="I756" s="63"/>
      <c r="J756" s="50"/>
    </row>
    <row r="757">
      <c r="A757" s="54"/>
      <c r="B757" s="54"/>
      <c r="C757" s="56"/>
      <c r="D757" s="56"/>
      <c r="E757" s="27"/>
      <c r="F757" s="63"/>
      <c r="G757" s="63"/>
      <c r="H757" s="63"/>
      <c r="I757" s="63"/>
      <c r="J757" s="50"/>
    </row>
    <row r="758">
      <c r="A758" s="54"/>
      <c r="B758" s="54"/>
      <c r="C758" s="56"/>
      <c r="D758" s="56"/>
      <c r="E758" s="27"/>
      <c r="F758" s="63"/>
      <c r="G758" s="63"/>
      <c r="H758" s="63"/>
      <c r="I758" s="63"/>
      <c r="J758" s="50"/>
    </row>
    <row r="759">
      <c r="A759" s="54"/>
      <c r="B759" s="54"/>
      <c r="C759" s="56"/>
      <c r="D759" s="56"/>
      <c r="E759" s="27"/>
      <c r="F759" s="63"/>
      <c r="G759" s="63"/>
      <c r="H759" s="63"/>
      <c r="I759" s="63"/>
      <c r="J759" s="50"/>
    </row>
    <row r="760">
      <c r="A760" s="54"/>
      <c r="B760" s="54"/>
      <c r="C760" s="56"/>
      <c r="D760" s="56"/>
      <c r="E760" s="27"/>
      <c r="F760" s="63"/>
      <c r="G760" s="63"/>
      <c r="H760" s="63"/>
      <c r="I760" s="63"/>
      <c r="J760" s="50"/>
    </row>
    <row r="761">
      <c r="A761" s="54"/>
      <c r="B761" s="54"/>
      <c r="C761" s="56"/>
      <c r="D761" s="56"/>
      <c r="E761" s="27"/>
      <c r="F761" s="63"/>
      <c r="G761" s="63"/>
      <c r="H761" s="63"/>
      <c r="I761" s="63"/>
      <c r="J761" s="50"/>
    </row>
    <row r="762">
      <c r="A762" s="54"/>
      <c r="B762" s="54"/>
      <c r="C762" s="56"/>
      <c r="D762" s="56"/>
      <c r="E762" s="27"/>
      <c r="F762" s="63"/>
      <c r="G762" s="63"/>
      <c r="H762" s="63"/>
      <c r="I762" s="63"/>
      <c r="J762" s="50"/>
    </row>
    <row r="763">
      <c r="A763" s="54"/>
      <c r="B763" s="54"/>
      <c r="C763" s="56"/>
      <c r="D763" s="56"/>
      <c r="E763" s="27"/>
      <c r="F763" s="63"/>
      <c r="G763" s="63"/>
      <c r="H763" s="63"/>
      <c r="I763" s="63"/>
      <c r="J763" s="50"/>
    </row>
    <row r="764">
      <c r="A764" s="54"/>
      <c r="B764" s="54"/>
      <c r="C764" s="56"/>
      <c r="D764" s="56"/>
      <c r="E764" s="27"/>
      <c r="F764" s="63"/>
      <c r="G764" s="63"/>
      <c r="H764" s="63"/>
      <c r="I764" s="63"/>
      <c r="J764" s="50"/>
    </row>
    <row r="765">
      <c r="A765" s="54"/>
      <c r="B765" s="54"/>
      <c r="C765" s="56"/>
      <c r="D765" s="56"/>
      <c r="E765" s="27"/>
      <c r="F765" s="63"/>
      <c r="G765" s="63"/>
      <c r="H765" s="63"/>
      <c r="I765" s="63"/>
      <c r="J765" s="50"/>
    </row>
    <row r="766">
      <c r="A766" s="54"/>
      <c r="B766" s="54"/>
      <c r="C766" s="56"/>
      <c r="D766" s="56"/>
      <c r="E766" s="27"/>
      <c r="F766" s="63"/>
      <c r="G766" s="63"/>
      <c r="H766" s="63"/>
      <c r="I766" s="63"/>
      <c r="J766" s="50"/>
    </row>
    <row r="767">
      <c r="A767" s="54"/>
      <c r="B767" s="54"/>
      <c r="C767" s="56"/>
      <c r="D767" s="56"/>
      <c r="E767" s="27"/>
      <c r="F767" s="63"/>
      <c r="G767" s="63"/>
      <c r="H767" s="63"/>
      <c r="I767" s="63"/>
      <c r="J767" s="50"/>
    </row>
    <row r="768">
      <c r="A768" s="54"/>
      <c r="B768" s="54"/>
      <c r="C768" s="56"/>
      <c r="D768" s="56"/>
      <c r="E768" s="27"/>
      <c r="F768" s="63"/>
      <c r="G768" s="63"/>
      <c r="H768" s="63"/>
      <c r="I768" s="63"/>
      <c r="J768" s="50"/>
    </row>
    <row r="769">
      <c r="A769" s="54"/>
      <c r="B769" s="54"/>
      <c r="C769" s="56"/>
      <c r="D769" s="56"/>
      <c r="E769" s="27"/>
      <c r="F769" s="63"/>
      <c r="G769" s="63"/>
      <c r="H769" s="63"/>
      <c r="I769" s="63"/>
      <c r="J769" s="50"/>
    </row>
    <row r="770">
      <c r="A770" s="54"/>
      <c r="B770" s="54"/>
      <c r="C770" s="56"/>
      <c r="D770" s="56"/>
      <c r="E770" s="27"/>
      <c r="F770" s="63"/>
      <c r="G770" s="63"/>
      <c r="H770" s="63"/>
      <c r="I770" s="63"/>
      <c r="J770" s="50"/>
    </row>
    <row r="771">
      <c r="A771" s="54"/>
      <c r="B771" s="54"/>
      <c r="C771" s="56"/>
      <c r="D771" s="56"/>
      <c r="E771" s="27"/>
      <c r="F771" s="63"/>
      <c r="G771" s="63"/>
      <c r="H771" s="63"/>
      <c r="I771" s="63"/>
      <c r="J771" s="50"/>
    </row>
    <row r="772">
      <c r="A772" s="54"/>
      <c r="B772" s="54"/>
      <c r="C772" s="56"/>
      <c r="D772" s="56"/>
      <c r="E772" s="27"/>
      <c r="F772" s="63"/>
      <c r="G772" s="63"/>
      <c r="H772" s="63"/>
      <c r="I772" s="63"/>
      <c r="J772" s="50"/>
    </row>
    <row r="773">
      <c r="A773" s="54"/>
      <c r="B773" s="54"/>
      <c r="C773" s="56"/>
      <c r="D773" s="56"/>
      <c r="E773" s="27"/>
      <c r="F773" s="63"/>
      <c r="G773" s="63"/>
      <c r="H773" s="63"/>
      <c r="I773" s="63"/>
      <c r="J773" s="50"/>
    </row>
    <row r="774">
      <c r="A774" s="54"/>
      <c r="B774" s="54"/>
      <c r="C774" s="56"/>
      <c r="D774" s="56"/>
      <c r="E774" s="27"/>
      <c r="F774" s="63"/>
      <c r="G774" s="63"/>
      <c r="H774" s="63"/>
      <c r="I774" s="63"/>
      <c r="J774" s="50"/>
    </row>
    <row r="775">
      <c r="A775" s="54"/>
      <c r="B775" s="54"/>
      <c r="C775" s="56"/>
      <c r="D775" s="56"/>
      <c r="E775" s="27"/>
      <c r="F775" s="63"/>
      <c r="G775" s="63"/>
      <c r="H775" s="63"/>
      <c r="I775" s="63"/>
      <c r="J775" s="50"/>
    </row>
    <row r="776">
      <c r="A776" s="54"/>
      <c r="B776" s="54"/>
      <c r="C776" s="56"/>
      <c r="D776" s="56"/>
      <c r="E776" s="27"/>
      <c r="F776" s="63"/>
      <c r="G776" s="63"/>
      <c r="H776" s="63"/>
      <c r="I776" s="63"/>
      <c r="J776" s="50"/>
    </row>
    <row r="777">
      <c r="A777" s="54"/>
      <c r="B777" s="54"/>
      <c r="C777" s="56"/>
      <c r="D777" s="56"/>
      <c r="E777" s="27"/>
      <c r="F777" s="63"/>
      <c r="G777" s="63"/>
      <c r="H777" s="63"/>
      <c r="I777" s="63"/>
      <c r="J777" s="50"/>
    </row>
    <row r="778">
      <c r="A778" s="54"/>
      <c r="B778" s="54"/>
      <c r="C778" s="56"/>
      <c r="D778" s="56"/>
      <c r="E778" s="27"/>
      <c r="F778" s="63"/>
      <c r="G778" s="63"/>
      <c r="H778" s="63"/>
      <c r="I778" s="63"/>
      <c r="J778" s="50"/>
    </row>
    <row r="779">
      <c r="A779" s="54"/>
      <c r="B779" s="54"/>
      <c r="C779" s="56"/>
      <c r="D779" s="56"/>
      <c r="E779" s="27"/>
      <c r="F779" s="63"/>
      <c r="G779" s="63"/>
      <c r="H779" s="63"/>
      <c r="I779" s="63"/>
      <c r="J779" s="50"/>
    </row>
    <row r="780">
      <c r="A780" s="54"/>
      <c r="B780" s="54"/>
      <c r="C780" s="56"/>
      <c r="D780" s="56"/>
      <c r="E780" s="27"/>
      <c r="F780" s="63"/>
      <c r="G780" s="63"/>
      <c r="H780" s="63"/>
      <c r="I780" s="63"/>
      <c r="J780" s="50"/>
    </row>
    <row r="781">
      <c r="A781" s="54"/>
      <c r="B781" s="54"/>
      <c r="C781" s="56"/>
      <c r="D781" s="56"/>
      <c r="E781" s="27"/>
      <c r="F781" s="63"/>
      <c r="G781" s="63"/>
      <c r="H781" s="63"/>
      <c r="I781" s="63"/>
      <c r="J781" s="50"/>
    </row>
    <row r="782">
      <c r="A782" s="54"/>
      <c r="B782" s="54"/>
      <c r="C782" s="56"/>
      <c r="D782" s="56"/>
      <c r="E782" s="27"/>
      <c r="F782" s="63"/>
      <c r="G782" s="63"/>
      <c r="H782" s="63"/>
      <c r="I782" s="63"/>
      <c r="J782" s="50"/>
    </row>
    <row r="783">
      <c r="A783" s="54"/>
      <c r="B783" s="54"/>
      <c r="C783" s="56"/>
      <c r="D783" s="56"/>
      <c r="E783" s="27"/>
      <c r="F783" s="63"/>
      <c r="G783" s="63"/>
      <c r="H783" s="63"/>
      <c r="I783" s="63"/>
      <c r="J783" s="50"/>
    </row>
    <row r="784">
      <c r="A784" s="54"/>
      <c r="B784" s="54"/>
      <c r="C784" s="56"/>
      <c r="D784" s="56"/>
      <c r="E784" s="27"/>
      <c r="F784" s="63"/>
      <c r="G784" s="63"/>
      <c r="H784" s="63"/>
      <c r="I784" s="63"/>
      <c r="J784" s="50"/>
    </row>
    <row r="785">
      <c r="A785" s="54"/>
      <c r="B785" s="54"/>
      <c r="C785" s="56"/>
      <c r="D785" s="56"/>
      <c r="E785" s="27"/>
      <c r="F785" s="63"/>
      <c r="G785" s="63"/>
      <c r="H785" s="63"/>
      <c r="I785" s="63"/>
      <c r="J785" s="50"/>
    </row>
    <row r="786">
      <c r="A786" s="54"/>
      <c r="B786" s="54"/>
      <c r="C786" s="56"/>
      <c r="D786" s="56"/>
      <c r="E786" s="27"/>
      <c r="F786" s="63"/>
      <c r="G786" s="63"/>
      <c r="H786" s="63"/>
      <c r="I786" s="63"/>
      <c r="J786" s="50"/>
    </row>
    <row r="787">
      <c r="A787" s="54"/>
      <c r="B787" s="54"/>
      <c r="C787" s="56"/>
      <c r="D787" s="56"/>
      <c r="E787" s="27"/>
      <c r="F787" s="63"/>
      <c r="G787" s="63"/>
      <c r="H787" s="63"/>
      <c r="I787" s="63"/>
      <c r="J787" s="50"/>
    </row>
    <row r="788">
      <c r="A788" s="54"/>
      <c r="B788" s="54"/>
      <c r="C788" s="56"/>
      <c r="D788" s="56"/>
      <c r="E788" s="27"/>
      <c r="F788" s="63"/>
      <c r="G788" s="63"/>
      <c r="H788" s="63"/>
      <c r="I788" s="63"/>
      <c r="J788" s="50"/>
    </row>
    <row r="789">
      <c r="A789" s="54"/>
      <c r="B789" s="54"/>
      <c r="C789" s="56"/>
      <c r="D789" s="56"/>
      <c r="E789" s="27"/>
      <c r="F789" s="63"/>
      <c r="G789" s="63"/>
      <c r="H789" s="63"/>
      <c r="I789" s="63"/>
      <c r="J789" s="50"/>
    </row>
    <row r="790">
      <c r="A790" s="54"/>
      <c r="B790" s="54"/>
      <c r="C790" s="56"/>
      <c r="D790" s="56"/>
      <c r="E790" s="27"/>
      <c r="F790" s="63"/>
      <c r="G790" s="63"/>
      <c r="H790" s="63"/>
      <c r="I790" s="63"/>
      <c r="J790" s="50"/>
    </row>
    <row r="791">
      <c r="A791" s="54"/>
      <c r="B791" s="54"/>
      <c r="C791" s="56"/>
      <c r="D791" s="56"/>
      <c r="E791" s="27"/>
      <c r="F791" s="63"/>
      <c r="G791" s="63"/>
      <c r="H791" s="63"/>
      <c r="I791" s="63"/>
      <c r="J791" s="50"/>
    </row>
    <row r="792">
      <c r="A792" s="54"/>
      <c r="B792" s="54"/>
      <c r="C792" s="56"/>
      <c r="D792" s="56"/>
      <c r="E792" s="27"/>
      <c r="F792" s="63"/>
      <c r="G792" s="63"/>
      <c r="H792" s="63"/>
      <c r="I792" s="63"/>
      <c r="J792" s="50"/>
    </row>
    <row r="793">
      <c r="A793" s="54"/>
      <c r="B793" s="54"/>
      <c r="C793" s="56"/>
      <c r="D793" s="56"/>
      <c r="E793" s="27"/>
      <c r="F793" s="63"/>
      <c r="G793" s="63"/>
      <c r="H793" s="63"/>
      <c r="I793" s="63"/>
      <c r="J793" s="50"/>
    </row>
    <row r="794">
      <c r="A794" s="54"/>
      <c r="B794" s="54"/>
      <c r="C794" s="56"/>
      <c r="D794" s="56"/>
      <c r="E794" s="27"/>
      <c r="F794" s="63"/>
      <c r="G794" s="63"/>
      <c r="H794" s="63"/>
      <c r="I794" s="63"/>
      <c r="J794" s="50"/>
    </row>
    <row r="795">
      <c r="A795" s="54"/>
      <c r="B795" s="54"/>
      <c r="C795" s="56"/>
      <c r="D795" s="56"/>
      <c r="E795" s="27"/>
      <c r="F795" s="63"/>
      <c r="G795" s="63"/>
      <c r="H795" s="63"/>
      <c r="I795" s="63"/>
      <c r="J795" s="50"/>
    </row>
    <row r="796">
      <c r="A796" s="54"/>
      <c r="B796" s="54"/>
      <c r="C796" s="56"/>
      <c r="D796" s="56"/>
      <c r="E796" s="27"/>
      <c r="F796" s="63"/>
      <c r="G796" s="63"/>
      <c r="H796" s="63"/>
      <c r="I796" s="63"/>
      <c r="J796" s="50"/>
    </row>
    <row r="797">
      <c r="A797" s="54"/>
      <c r="B797" s="54"/>
      <c r="C797" s="56"/>
      <c r="D797" s="56"/>
      <c r="E797" s="27"/>
      <c r="F797" s="63"/>
      <c r="G797" s="63"/>
      <c r="H797" s="63"/>
      <c r="I797" s="63"/>
      <c r="J797" s="50"/>
    </row>
    <row r="798">
      <c r="A798" s="54"/>
      <c r="B798" s="54"/>
      <c r="C798" s="56"/>
      <c r="D798" s="56"/>
      <c r="E798" s="27"/>
      <c r="F798" s="63"/>
      <c r="G798" s="63"/>
      <c r="H798" s="63"/>
      <c r="I798" s="63"/>
      <c r="J798" s="50"/>
    </row>
    <row r="799">
      <c r="A799" s="54"/>
      <c r="B799" s="54"/>
      <c r="C799" s="56"/>
      <c r="D799" s="56"/>
      <c r="E799" s="27"/>
      <c r="F799" s="63"/>
      <c r="G799" s="63"/>
      <c r="H799" s="63"/>
      <c r="I799" s="63"/>
      <c r="J799" s="50"/>
    </row>
    <row r="800">
      <c r="A800" s="54"/>
      <c r="B800" s="54"/>
      <c r="C800" s="56"/>
      <c r="D800" s="56"/>
      <c r="E800" s="27"/>
      <c r="F800" s="63"/>
      <c r="G800" s="63"/>
      <c r="H800" s="63"/>
      <c r="I800" s="63"/>
      <c r="J800" s="50"/>
    </row>
    <row r="801">
      <c r="A801" s="54"/>
      <c r="B801" s="54"/>
      <c r="C801" s="56"/>
      <c r="D801" s="56"/>
      <c r="E801" s="27"/>
      <c r="F801" s="63"/>
      <c r="G801" s="63"/>
      <c r="H801" s="63"/>
      <c r="I801" s="63"/>
      <c r="J801" s="50"/>
    </row>
    <row r="802">
      <c r="A802" s="54"/>
      <c r="B802" s="54"/>
      <c r="C802" s="56"/>
      <c r="D802" s="56"/>
      <c r="E802" s="27"/>
      <c r="F802" s="63"/>
      <c r="G802" s="63"/>
      <c r="H802" s="63"/>
      <c r="I802" s="63"/>
      <c r="J802" s="50"/>
    </row>
    <row r="803">
      <c r="A803" s="54"/>
      <c r="B803" s="54"/>
      <c r="C803" s="56"/>
      <c r="D803" s="56"/>
      <c r="E803" s="27"/>
      <c r="F803" s="63"/>
      <c r="G803" s="63"/>
      <c r="H803" s="63"/>
      <c r="I803" s="63"/>
      <c r="J803" s="50"/>
    </row>
    <row r="804">
      <c r="A804" s="54"/>
      <c r="B804" s="54"/>
      <c r="C804" s="56"/>
      <c r="D804" s="56"/>
      <c r="E804" s="27"/>
      <c r="F804" s="63"/>
      <c r="G804" s="63"/>
      <c r="H804" s="63"/>
      <c r="I804" s="63"/>
      <c r="J804" s="50"/>
    </row>
    <row r="805">
      <c r="A805" s="54"/>
      <c r="B805" s="54"/>
      <c r="C805" s="56"/>
      <c r="D805" s="56"/>
      <c r="E805" s="27"/>
      <c r="F805" s="63"/>
      <c r="G805" s="63"/>
      <c r="H805" s="63"/>
      <c r="I805" s="63"/>
      <c r="J805" s="50"/>
    </row>
    <row r="806">
      <c r="A806" s="54"/>
      <c r="B806" s="54"/>
      <c r="C806" s="56"/>
      <c r="D806" s="56"/>
      <c r="E806" s="27"/>
      <c r="F806" s="63"/>
      <c r="G806" s="63"/>
      <c r="H806" s="63"/>
      <c r="I806" s="63"/>
      <c r="J806" s="50"/>
    </row>
    <row r="807">
      <c r="A807" s="54"/>
      <c r="B807" s="54"/>
      <c r="C807" s="56"/>
      <c r="D807" s="56"/>
      <c r="E807" s="27"/>
      <c r="F807" s="63"/>
      <c r="G807" s="63"/>
      <c r="H807" s="63"/>
      <c r="I807" s="63"/>
      <c r="J807" s="50"/>
    </row>
    <row r="808">
      <c r="A808" s="54"/>
      <c r="B808" s="54"/>
      <c r="C808" s="56"/>
      <c r="D808" s="56"/>
      <c r="E808" s="27"/>
      <c r="F808" s="63"/>
      <c r="G808" s="63"/>
      <c r="H808" s="63"/>
      <c r="I808" s="63"/>
      <c r="J808" s="50"/>
    </row>
    <row r="809">
      <c r="A809" s="54"/>
      <c r="B809" s="54"/>
      <c r="C809" s="56"/>
      <c r="D809" s="56"/>
      <c r="E809" s="27"/>
      <c r="F809" s="63"/>
      <c r="G809" s="63"/>
      <c r="H809" s="63"/>
      <c r="I809" s="63"/>
      <c r="J809" s="50"/>
    </row>
    <row r="810">
      <c r="A810" s="54"/>
      <c r="B810" s="54"/>
      <c r="C810" s="56"/>
      <c r="D810" s="56"/>
      <c r="E810" s="27"/>
      <c r="F810" s="63"/>
      <c r="G810" s="63"/>
      <c r="H810" s="63"/>
      <c r="I810" s="63"/>
      <c r="J810" s="50"/>
    </row>
    <row r="811">
      <c r="A811" s="54"/>
      <c r="B811" s="54"/>
      <c r="C811" s="56"/>
      <c r="D811" s="56"/>
      <c r="E811" s="27"/>
      <c r="F811" s="63"/>
      <c r="G811" s="63"/>
      <c r="H811" s="63"/>
      <c r="I811" s="63"/>
      <c r="J811" s="50"/>
    </row>
    <row r="812">
      <c r="A812" s="54"/>
      <c r="B812" s="54"/>
      <c r="C812" s="56"/>
      <c r="D812" s="56"/>
      <c r="E812" s="27"/>
      <c r="F812" s="63"/>
      <c r="G812" s="63"/>
      <c r="H812" s="63"/>
      <c r="I812" s="63"/>
      <c r="J812" s="50"/>
    </row>
    <row r="813">
      <c r="A813" s="54"/>
      <c r="B813" s="54"/>
      <c r="C813" s="56"/>
      <c r="D813" s="56"/>
      <c r="E813" s="27"/>
      <c r="F813" s="63"/>
      <c r="G813" s="63"/>
      <c r="H813" s="63"/>
      <c r="I813" s="63"/>
      <c r="J813" s="50"/>
    </row>
    <row r="814">
      <c r="A814" s="54"/>
      <c r="B814" s="54"/>
      <c r="C814" s="56"/>
      <c r="D814" s="56"/>
      <c r="E814" s="27"/>
      <c r="F814" s="63"/>
      <c r="G814" s="63"/>
      <c r="H814" s="63"/>
      <c r="I814" s="63"/>
      <c r="J814" s="50"/>
    </row>
    <row r="815">
      <c r="A815" s="54"/>
      <c r="B815" s="54"/>
      <c r="C815" s="56"/>
      <c r="D815" s="56"/>
      <c r="E815" s="27"/>
      <c r="F815" s="63"/>
      <c r="G815" s="63"/>
      <c r="H815" s="63"/>
      <c r="I815" s="63"/>
      <c r="J815" s="50"/>
    </row>
    <row r="816">
      <c r="A816" s="54"/>
      <c r="B816" s="54"/>
      <c r="C816" s="56"/>
      <c r="D816" s="56"/>
      <c r="E816" s="27"/>
      <c r="F816" s="63"/>
      <c r="G816" s="63"/>
      <c r="H816" s="63"/>
      <c r="I816" s="63"/>
      <c r="J816" s="50"/>
    </row>
    <row r="817">
      <c r="A817" s="54"/>
      <c r="B817" s="54"/>
      <c r="C817" s="56"/>
      <c r="D817" s="56"/>
      <c r="E817" s="27"/>
      <c r="F817" s="63"/>
      <c r="G817" s="63"/>
      <c r="H817" s="63"/>
      <c r="I817" s="63"/>
      <c r="J817" s="50"/>
    </row>
    <row r="818">
      <c r="A818" s="54"/>
      <c r="B818" s="54"/>
      <c r="C818" s="56"/>
      <c r="D818" s="56"/>
      <c r="E818" s="27"/>
      <c r="F818" s="63"/>
      <c r="G818" s="63"/>
      <c r="H818" s="63"/>
      <c r="I818" s="63"/>
      <c r="J818" s="50"/>
    </row>
    <row r="819">
      <c r="A819" s="54"/>
      <c r="B819" s="54"/>
      <c r="C819" s="56"/>
      <c r="D819" s="56"/>
      <c r="E819" s="27"/>
      <c r="F819" s="63"/>
      <c r="G819" s="63"/>
      <c r="H819" s="63"/>
      <c r="I819" s="63"/>
      <c r="J819" s="50"/>
    </row>
    <row r="820">
      <c r="A820" s="54"/>
      <c r="B820" s="54"/>
      <c r="C820" s="56"/>
      <c r="D820" s="56"/>
      <c r="E820" s="27"/>
      <c r="F820" s="63"/>
      <c r="G820" s="63"/>
      <c r="H820" s="63"/>
      <c r="I820" s="63"/>
      <c r="J820" s="50"/>
    </row>
    <row r="821">
      <c r="A821" s="54"/>
      <c r="B821" s="54"/>
      <c r="C821" s="56"/>
      <c r="D821" s="56"/>
      <c r="E821" s="27"/>
      <c r="F821" s="63"/>
      <c r="G821" s="63"/>
      <c r="H821" s="63"/>
      <c r="I821" s="63"/>
      <c r="J821" s="50"/>
    </row>
    <row r="822">
      <c r="A822" s="54"/>
      <c r="B822" s="54"/>
      <c r="C822" s="56"/>
      <c r="D822" s="56"/>
      <c r="E822" s="27"/>
      <c r="F822" s="63"/>
      <c r="G822" s="63"/>
      <c r="H822" s="63"/>
      <c r="I822" s="63"/>
      <c r="J822" s="50"/>
    </row>
    <row r="823">
      <c r="A823" s="54"/>
      <c r="B823" s="54"/>
      <c r="C823" s="56"/>
      <c r="D823" s="56"/>
      <c r="E823" s="27"/>
      <c r="F823" s="63"/>
      <c r="G823" s="63"/>
      <c r="H823" s="63"/>
      <c r="I823" s="63"/>
      <c r="J823" s="50"/>
    </row>
    <row r="824">
      <c r="A824" s="54"/>
      <c r="B824" s="54"/>
      <c r="C824" s="56"/>
      <c r="D824" s="56"/>
      <c r="E824" s="27"/>
      <c r="F824" s="63"/>
      <c r="G824" s="63"/>
      <c r="H824" s="63"/>
      <c r="I824" s="63"/>
      <c r="J824" s="50"/>
    </row>
    <row r="825">
      <c r="A825" s="54"/>
      <c r="B825" s="54"/>
      <c r="C825" s="56"/>
      <c r="D825" s="56"/>
      <c r="E825" s="27"/>
      <c r="F825" s="63"/>
      <c r="G825" s="63"/>
      <c r="H825" s="63"/>
      <c r="I825" s="63"/>
      <c r="J825" s="50"/>
    </row>
    <row r="826">
      <c r="A826" s="54"/>
      <c r="B826" s="54"/>
      <c r="C826" s="56"/>
      <c r="D826" s="56"/>
      <c r="E826" s="27"/>
      <c r="F826" s="63"/>
      <c r="G826" s="63"/>
      <c r="H826" s="63"/>
      <c r="I826" s="63"/>
      <c r="J826" s="50"/>
    </row>
    <row r="827">
      <c r="A827" s="54"/>
      <c r="B827" s="54"/>
      <c r="C827" s="56"/>
      <c r="D827" s="56"/>
      <c r="E827" s="27"/>
      <c r="F827" s="63"/>
      <c r="G827" s="63"/>
      <c r="H827" s="63"/>
      <c r="I827" s="63"/>
      <c r="J827" s="50"/>
    </row>
    <row r="828">
      <c r="A828" s="54"/>
      <c r="B828" s="54"/>
      <c r="C828" s="56"/>
      <c r="D828" s="56"/>
      <c r="E828" s="27"/>
      <c r="F828" s="63"/>
      <c r="G828" s="63"/>
      <c r="H828" s="63"/>
      <c r="I828" s="63"/>
      <c r="J828" s="50"/>
    </row>
    <row r="829">
      <c r="A829" s="54"/>
      <c r="B829" s="54"/>
      <c r="C829" s="56"/>
      <c r="D829" s="56"/>
      <c r="E829" s="27"/>
      <c r="F829" s="63"/>
      <c r="G829" s="63"/>
      <c r="H829" s="63"/>
      <c r="I829" s="63"/>
      <c r="J829" s="50"/>
    </row>
    <row r="830">
      <c r="A830" s="54"/>
      <c r="B830" s="54"/>
      <c r="C830" s="56"/>
      <c r="D830" s="56"/>
      <c r="E830" s="27"/>
      <c r="F830" s="63"/>
      <c r="G830" s="63"/>
      <c r="H830" s="63"/>
      <c r="I830" s="63"/>
      <c r="J830" s="50"/>
    </row>
    <row r="831">
      <c r="A831" s="54"/>
      <c r="B831" s="54"/>
      <c r="C831" s="56"/>
      <c r="D831" s="56"/>
      <c r="E831" s="27"/>
      <c r="F831" s="63"/>
      <c r="G831" s="63"/>
      <c r="H831" s="63"/>
      <c r="I831" s="63"/>
      <c r="J831" s="50"/>
    </row>
    <row r="832">
      <c r="A832" s="54"/>
      <c r="B832" s="54"/>
      <c r="C832" s="56"/>
      <c r="D832" s="56"/>
      <c r="E832" s="27"/>
      <c r="F832" s="63"/>
      <c r="G832" s="63"/>
      <c r="H832" s="63"/>
      <c r="I832" s="63"/>
      <c r="J832" s="50"/>
    </row>
    <row r="833">
      <c r="A833" s="54"/>
      <c r="B833" s="54"/>
      <c r="C833" s="56"/>
      <c r="D833" s="56"/>
      <c r="E833" s="27"/>
      <c r="F833" s="63"/>
      <c r="G833" s="63"/>
      <c r="H833" s="63"/>
      <c r="I833" s="63"/>
      <c r="J833" s="50"/>
    </row>
    <row r="834">
      <c r="A834" s="54"/>
      <c r="B834" s="54"/>
      <c r="C834" s="56"/>
      <c r="D834" s="56"/>
      <c r="E834" s="27"/>
      <c r="F834" s="63"/>
      <c r="G834" s="63"/>
      <c r="H834" s="63"/>
      <c r="I834" s="63"/>
      <c r="J834" s="50"/>
    </row>
    <row r="835">
      <c r="A835" s="54"/>
      <c r="B835" s="54"/>
      <c r="C835" s="56"/>
      <c r="D835" s="56"/>
      <c r="E835" s="27"/>
      <c r="F835" s="63"/>
      <c r="G835" s="63"/>
      <c r="H835" s="63"/>
      <c r="I835" s="63"/>
      <c r="J835" s="50"/>
    </row>
    <row r="836">
      <c r="A836" s="54"/>
      <c r="B836" s="54"/>
      <c r="C836" s="56"/>
      <c r="D836" s="56"/>
      <c r="E836" s="27"/>
      <c r="F836" s="63"/>
      <c r="G836" s="63"/>
      <c r="H836" s="63"/>
      <c r="I836" s="63"/>
      <c r="J836" s="50"/>
    </row>
    <row r="837">
      <c r="A837" s="54"/>
      <c r="B837" s="54"/>
      <c r="C837" s="56"/>
      <c r="D837" s="56"/>
      <c r="E837" s="27"/>
      <c r="F837" s="63"/>
      <c r="G837" s="63"/>
      <c r="H837" s="63"/>
      <c r="I837" s="63"/>
      <c r="J837" s="50"/>
    </row>
    <row r="838">
      <c r="A838" s="54"/>
      <c r="B838" s="54"/>
      <c r="C838" s="56"/>
      <c r="D838" s="56"/>
      <c r="E838" s="27"/>
      <c r="F838" s="63"/>
      <c r="G838" s="63"/>
      <c r="H838" s="63"/>
      <c r="I838" s="63"/>
      <c r="J838" s="50"/>
    </row>
    <row r="839">
      <c r="A839" s="54"/>
      <c r="B839" s="54"/>
      <c r="C839" s="56"/>
      <c r="D839" s="56"/>
      <c r="E839" s="27"/>
      <c r="F839" s="63"/>
      <c r="G839" s="63"/>
      <c r="H839" s="63"/>
      <c r="I839" s="63"/>
      <c r="J839" s="50"/>
    </row>
    <row r="840">
      <c r="A840" s="54"/>
      <c r="B840" s="54"/>
      <c r="C840" s="56"/>
      <c r="D840" s="56"/>
      <c r="E840" s="27"/>
      <c r="F840" s="63"/>
      <c r="G840" s="63"/>
      <c r="H840" s="63"/>
      <c r="I840" s="63"/>
      <c r="J840" s="50"/>
    </row>
    <row r="841">
      <c r="A841" s="54"/>
      <c r="B841" s="54"/>
      <c r="C841" s="56"/>
      <c r="D841" s="56"/>
      <c r="E841" s="27"/>
      <c r="F841" s="63"/>
      <c r="G841" s="63"/>
      <c r="H841" s="63"/>
      <c r="I841" s="63"/>
      <c r="J841" s="50"/>
    </row>
    <row r="842">
      <c r="A842" s="54"/>
      <c r="B842" s="54"/>
      <c r="C842" s="56"/>
      <c r="D842" s="56"/>
      <c r="E842" s="27"/>
      <c r="F842" s="63"/>
      <c r="G842" s="63"/>
      <c r="H842" s="63"/>
      <c r="I842" s="63"/>
      <c r="J842" s="50"/>
    </row>
    <row r="843">
      <c r="A843" s="54"/>
      <c r="B843" s="54"/>
      <c r="C843" s="56"/>
      <c r="D843" s="56"/>
      <c r="E843" s="27"/>
      <c r="F843" s="63"/>
      <c r="G843" s="63"/>
      <c r="H843" s="63"/>
      <c r="I843" s="63"/>
      <c r="J843" s="50"/>
    </row>
    <row r="844">
      <c r="A844" s="54"/>
      <c r="B844" s="54"/>
      <c r="C844" s="56"/>
      <c r="D844" s="56"/>
      <c r="E844" s="27"/>
      <c r="F844" s="63"/>
      <c r="G844" s="63"/>
      <c r="H844" s="63"/>
      <c r="I844" s="63"/>
      <c r="J844" s="50"/>
    </row>
    <row r="845">
      <c r="A845" s="54"/>
      <c r="B845" s="54"/>
      <c r="C845" s="56"/>
      <c r="D845" s="56"/>
      <c r="E845" s="27"/>
      <c r="F845" s="63"/>
      <c r="G845" s="63"/>
      <c r="H845" s="63"/>
      <c r="I845" s="63"/>
      <c r="J845" s="50"/>
    </row>
    <row r="846">
      <c r="A846" s="54"/>
      <c r="B846" s="54"/>
      <c r="C846" s="56"/>
      <c r="D846" s="56"/>
      <c r="E846" s="27"/>
      <c r="F846" s="63"/>
      <c r="G846" s="63"/>
      <c r="H846" s="63"/>
      <c r="I846" s="63"/>
      <c r="J846" s="50"/>
    </row>
    <row r="847">
      <c r="A847" s="54"/>
      <c r="B847" s="54"/>
      <c r="C847" s="56"/>
      <c r="D847" s="56"/>
      <c r="E847" s="27"/>
      <c r="F847" s="63"/>
      <c r="G847" s="63"/>
      <c r="H847" s="63"/>
      <c r="I847" s="63"/>
      <c r="J847" s="50"/>
    </row>
    <row r="848">
      <c r="A848" s="54"/>
      <c r="B848" s="54"/>
      <c r="C848" s="56"/>
      <c r="D848" s="56"/>
      <c r="E848" s="27"/>
      <c r="F848" s="63"/>
      <c r="G848" s="63"/>
      <c r="H848" s="63"/>
      <c r="I848" s="63"/>
      <c r="J848" s="50"/>
    </row>
    <row r="849">
      <c r="A849" s="54"/>
      <c r="B849" s="54"/>
      <c r="C849" s="56"/>
      <c r="D849" s="56"/>
      <c r="E849" s="27"/>
      <c r="F849" s="63"/>
      <c r="G849" s="63"/>
      <c r="H849" s="63"/>
      <c r="I849" s="63"/>
      <c r="J849" s="50"/>
    </row>
    <row r="850">
      <c r="A850" s="54"/>
      <c r="B850" s="54"/>
      <c r="C850" s="56"/>
      <c r="D850" s="56"/>
      <c r="E850" s="27"/>
      <c r="F850" s="63"/>
      <c r="G850" s="63"/>
      <c r="H850" s="63"/>
      <c r="I850" s="63"/>
      <c r="J850" s="50"/>
    </row>
    <row r="851">
      <c r="A851" s="54"/>
      <c r="B851" s="54"/>
      <c r="C851" s="56"/>
      <c r="D851" s="56"/>
      <c r="E851" s="27"/>
      <c r="F851" s="63"/>
      <c r="G851" s="63"/>
      <c r="H851" s="63"/>
      <c r="I851" s="63"/>
      <c r="J851" s="50"/>
    </row>
    <row r="852">
      <c r="A852" s="54"/>
      <c r="B852" s="54"/>
      <c r="C852" s="56"/>
      <c r="D852" s="56"/>
      <c r="E852" s="27"/>
      <c r="F852" s="63"/>
      <c r="G852" s="63"/>
      <c r="H852" s="63"/>
      <c r="I852" s="63"/>
      <c r="J852" s="50"/>
    </row>
    <row r="853">
      <c r="A853" s="54"/>
      <c r="B853" s="54"/>
      <c r="C853" s="56"/>
      <c r="D853" s="56"/>
      <c r="E853" s="27"/>
      <c r="F853" s="63"/>
      <c r="G853" s="63"/>
      <c r="H853" s="63"/>
      <c r="I853" s="63"/>
      <c r="J853" s="50"/>
    </row>
    <row r="854">
      <c r="A854" s="54"/>
      <c r="B854" s="54"/>
      <c r="C854" s="56"/>
      <c r="D854" s="56"/>
      <c r="E854" s="27"/>
      <c r="F854" s="63"/>
      <c r="G854" s="63"/>
      <c r="H854" s="63"/>
      <c r="I854" s="63"/>
      <c r="J854" s="50"/>
    </row>
    <row r="855">
      <c r="A855" s="54"/>
      <c r="B855" s="54"/>
      <c r="C855" s="56"/>
      <c r="D855" s="56"/>
      <c r="E855" s="27"/>
      <c r="F855" s="63"/>
      <c r="G855" s="63"/>
      <c r="H855" s="63"/>
      <c r="I855" s="63"/>
      <c r="J855" s="50"/>
    </row>
    <row r="856">
      <c r="A856" s="54"/>
      <c r="B856" s="54"/>
      <c r="C856" s="56"/>
      <c r="D856" s="56"/>
      <c r="E856" s="27"/>
      <c r="F856" s="63"/>
      <c r="G856" s="63"/>
      <c r="H856" s="63"/>
      <c r="I856" s="63"/>
      <c r="J856" s="50"/>
    </row>
    <row r="857">
      <c r="A857" s="54"/>
      <c r="B857" s="54"/>
      <c r="C857" s="56"/>
      <c r="D857" s="56"/>
      <c r="E857" s="27"/>
      <c r="F857" s="63"/>
      <c r="G857" s="63"/>
      <c r="H857" s="63"/>
      <c r="I857" s="63"/>
      <c r="J857" s="50"/>
    </row>
    <row r="858">
      <c r="A858" s="54"/>
      <c r="B858" s="54"/>
      <c r="C858" s="56"/>
      <c r="D858" s="56"/>
      <c r="E858" s="27"/>
      <c r="F858" s="63"/>
      <c r="G858" s="63"/>
      <c r="H858" s="63"/>
      <c r="I858" s="63"/>
      <c r="J858" s="50"/>
    </row>
    <row r="859">
      <c r="A859" s="54"/>
      <c r="B859" s="54"/>
      <c r="C859" s="56"/>
      <c r="D859" s="56"/>
      <c r="E859" s="27"/>
      <c r="F859" s="63"/>
      <c r="G859" s="63"/>
      <c r="H859" s="63"/>
      <c r="I859" s="63"/>
      <c r="J859" s="50"/>
    </row>
    <row r="860">
      <c r="A860" s="54"/>
      <c r="B860" s="54"/>
      <c r="C860" s="56"/>
      <c r="D860" s="56"/>
      <c r="E860" s="27"/>
      <c r="F860" s="63"/>
      <c r="G860" s="63"/>
      <c r="H860" s="63"/>
      <c r="I860" s="63"/>
      <c r="J860" s="50"/>
    </row>
    <row r="861">
      <c r="A861" s="54"/>
      <c r="B861" s="54"/>
      <c r="C861" s="56"/>
      <c r="D861" s="56"/>
      <c r="E861" s="27"/>
      <c r="F861" s="63"/>
      <c r="G861" s="63"/>
      <c r="H861" s="63"/>
      <c r="I861" s="63"/>
      <c r="J861" s="50"/>
    </row>
    <row r="862">
      <c r="A862" s="54"/>
      <c r="B862" s="54"/>
      <c r="C862" s="56"/>
      <c r="D862" s="56"/>
      <c r="E862" s="27"/>
      <c r="F862" s="63"/>
      <c r="G862" s="63"/>
      <c r="H862" s="63"/>
      <c r="I862" s="63"/>
      <c r="J862" s="50"/>
    </row>
    <row r="863">
      <c r="A863" s="54"/>
      <c r="B863" s="54"/>
      <c r="C863" s="56"/>
      <c r="D863" s="56"/>
      <c r="E863" s="27"/>
      <c r="F863" s="63"/>
      <c r="G863" s="63"/>
      <c r="H863" s="63"/>
      <c r="I863" s="63"/>
      <c r="J863" s="50"/>
    </row>
    <row r="864">
      <c r="A864" s="54"/>
      <c r="B864" s="54"/>
      <c r="C864" s="56"/>
      <c r="D864" s="56"/>
      <c r="E864" s="27"/>
      <c r="F864" s="63"/>
      <c r="G864" s="63"/>
      <c r="H864" s="63"/>
      <c r="I864" s="63"/>
      <c r="J864" s="50"/>
    </row>
    <row r="865">
      <c r="A865" s="54"/>
      <c r="B865" s="54"/>
      <c r="C865" s="56"/>
      <c r="D865" s="56"/>
      <c r="E865" s="27"/>
      <c r="F865" s="63"/>
      <c r="G865" s="63"/>
      <c r="H865" s="63"/>
      <c r="I865" s="63"/>
      <c r="J865" s="50"/>
    </row>
    <row r="866">
      <c r="A866" s="54"/>
      <c r="B866" s="54"/>
      <c r="C866" s="56"/>
      <c r="D866" s="56"/>
      <c r="E866" s="27"/>
      <c r="F866" s="63"/>
      <c r="G866" s="63"/>
      <c r="H866" s="63"/>
      <c r="I866" s="63"/>
      <c r="J866" s="50"/>
    </row>
    <row r="867">
      <c r="A867" s="54"/>
      <c r="B867" s="54"/>
      <c r="C867" s="56"/>
      <c r="D867" s="56"/>
      <c r="E867" s="27"/>
      <c r="F867" s="63"/>
      <c r="G867" s="63"/>
      <c r="H867" s="63"/>
      <c r="I867" s="63"/>
      <c r="J867" s="50"/>
    </row>
    <row r="868">
      <c r="A868" s="54"/>
      <c r="B868" s="54"/>
      <c r="C868" s="56"/>
      <c r="D868" s="56"/>
      <c r="E868" s="27"/>
      <c r="F868" s="63"/>
      <c r="G868" s="63"/>
      <c r="H868" s="63"/>
      <c r="I868" s="63"/>
      <c r="J868" s="50"/>
    </row>
    <row r="869">
      <c r="A869" s="54"/>
      <c r="B869" s="54"/>
      <c r="C869" s="56"/>
      <c r="D869" s="56"/>
      <c r="E869" s="27"/>
      <c r="F869" s="63"/>
      <c r="G869" s="63"/>
      <c r="H869" s="63"/>
      <c r="I869" s="63"/>
      <c r="J869" s="50"/>
    </row>
    <row r="870">
      <c r="A870" s="54"/>
      <c r="B870" s="54"/>
      <c r="C870" s="56"/>
      <c r="D870" s="56"/>
      <c r="E870" s="27"/>
      <c r="F870" s="63"/>
      <c r="G870" s="63"/>
      <c r="H870" s="63"/>
      <c r="I870" s="63"/>
      <c r="J870" s="50"/>
    </row>
    <row r="871">
      <c r="A871" s="54"/>
      <c r="B871" s="54"/>
      <c r="C871" s="56"/>
      <c r="D871" s="56"/>
      <c r="E871" s="27"/>
      <c r="F871" s="63"/>
      <c r="G871" s="63"/>
      <c r="H871" s="63"/>
      <c r="I871" s="63"/>
      <c r="J871" s="50"/>
    </row>
    <row r="872">
      <c r="A872" s="54"/>
      <c r="B872" s="54"/>
      <c r="C872" s="56"/>
      <c r="D872" s="56"/>
      <c r="E872" s="27"/>
      <c r="F872" s="63"/>
      <c r="G872" s="63"/>
      <c r="H872" s="63"/>
      <c r="I872" s="63"/>
      <c r="J872" s="50"/>
    </row>
    <row r="873">
      <c r="A873" s="54"/>
      <c r="B873" s="54"/>
      <c r="C873" s="56"/>
      <c r="D873" s="56"/>
      <c r="E873" s="27"/>
      <c r="F873" s="63"/>
      <c r="G873" s="63"/>
      <c r="H873" s="63"/>
      <c r="I873" s="63"/>
      <c r="J873" s="50"/>
    </row>
    <row r="874">
      <c r="A874" s="54"/>
      <c r="B874" s="54"/>
      <c r="C874" s="56"/>
      <c r="D874" s="56"/>
      <c r="E874" s="27"/>
      <c r="F874" s="63"/>
      <c r="G874" s="63"/>
      <c r="H874" s="63"/>
      <c r="I874" s="63"/>
      <c r="J874" s="50"/>
    </row>
    <row r="875">
      <c r="A875" s="54"/>
      <c r="B875" s="54"/>
      <c r="C875" s="56"/>
      <c r="D875" s="56"/>
      <c r="E875" s="27"/>
      <c r="F875" s="63"/>
      <c r="G875" s="63"/>
      <c r="H875" s="63"/>
      <c r="I875" s="63"/>
      <c r="J875" s="50"/>
    </row>
    <row r="876">
      <c r="A876" s="54"/>
      <c r="B876" s="54"/>
      <c r="C876" s="56"/>
      <c r="D876" s="56"/>
      <c r="E876" s="27"/>
      <c r="F876" s="63"/>
      <c r="G876" s="63"/>
      <c r="H876" s="63"/>
      <c r="I876" s="63"/>
      <c r="J876" s="50"/>
    </row>
    <row r="877">
      <c r="A877" s="54"/>
      <c r="B877" s="54"/>
      <c r="C877" s="56"/>
      <c r="D877" s="56"/>
      <c r="E877" s="27"/>
      <c r="F877" s="63"/>
      <c r="G877" s="63"/>
      <c r="H877" s="63"/>
      <c r="I877" s="63"/>
      <c r="J877" s="50"/>
    </row>
    <row r="878">
      <c r="A878" s="54"/>
      <c r="B878" s="54"/>
      <c r="C878" s="56"/>
      <c r="D878" s="56"/>
      <c r="E878" s="27"/>
      <c r="F878" s="63"/>
      <c r="G878" s="63"/>
      <c r="H878" s="63"/>
      <c r="I878" s="63"/>
      <c r="J878" s="50"/>
    </row>
    <row r="879">
      <c r="A879" s="54"/>
      <c r="B879" s="54"/>
      <c r="C879" s="56"/>
      <c r="D879" s="56"/>
      <c r="E879" s="27"/>
      <c r="F879" s="63"/>
      <c r="G879" s="63"/>
      <c r="H879" s="63"/>
      <c r="I879" s="63"/>
      <c r="J879" s="50"/>
    </row>
    <row r="880">
      <c r="A880" s="54"/>
      <c r="B880" s="54"/>
      <c r="C880" s="56"/>
      <c r="D880" s="56"/>
      <c r="E880" s="27"/>
      <c r="F880" s="63"/>
      <c r="G880" s="63"/>
      <c r="H880" s="63"/>
      <c r="I880" s="63"/>
      <c r="J880" s="50"/>
    </row>
    <row r="881">
      <c r="A881" s="54"/>
      <c r="B881" s="54"/>
      <c r="C881" s="56"/>
      <c r="D881" s="56"/>
      <c r="E881" s="27"/>
      <c r="F881" s="63"/>
      <c r="G881" s="63"/>
      <c r="H881" s="63"/>
      <c r="I881" s="63"/>
      <c r="J881" s="50"/>
    </row>
    <row r="882">
      <c r="A882" s="54"/>
      <c r="B882" s="54"/>
      <c r="C882" s="56"/>
      <c r="D882" s="56"/>
      <c r="E882" s="27"/>
      <c r="F882" s="63"/>
      <c r="G882" s="63"/>
      <c r="H882" s="63"/>
      <c r="I882" s="63"/>
      <c r="J882" s="50"/>
    </row>
    <row r="883">
      <c r="A883" s="54"/>
      <c r="B883" s="54"/>
      <c r="C883" s="56"/>
      <c r="D883" s="56"/>
      <c r="E883" s="27"/>
      <c r="F883" s="63"/>
      <c r="G883" s="63"/>
      <c r="H883" s="63"/>
      <c r="I883" s="63"/>
      <c r="J883" s="50"/>
    </row>
    <row r="884">
      <c r="A884" s="54"/>
      <c r="B884" s="54"/>
      <c r="C884" s="56"/>
      <c r="D884" s="56"/>
      <c r="E884" s="27"/>
      <c r="F884" s="63"/>
      <c r="G884" s="63"/>
      <c r="H884" s="63"/>
      <c r="I884" s="63"/>
      <c r="J884" s="50"/>
    </row>
    <row r="885">
      <c r="A885" s="54"/>
      <c r="B885" s="54"/>
      <c r="C885" s="56"/>
      <c r="D885" s="56"/>
      <c r="E885" s="27"/>
      <c r="F885" s="63"/>
      <c r="G885" s="63"/>
      <c r="H885" s="63"/>
      <c r="I885" s="63"/>
      <c r="J885" s="50"/>
    </row>
    <row r="886">
      <c r="A886" s="54"/>
      <c r="B886" s="54"/>
      <c r="C886" s="56"/>
      <c r="D886" s="56"/>
      <c r="E886" s="27"/>
      <c r="F886" s="63"/>
      <c r="G886" s="63"/>
      <c r="H886" s="63"/>
      <c r="I886" s="63"/>
      <c r="J886" s="50"/>
    </row>
    <row r="887">
      <c r="A887" s="54"/>
      <c r="B887" s="54"/>
      <c r="C887" s="56"/>
      <c r="D887" s="56"/>
      <c r="E887" s="27"/>
      <c r="F887" s="63"/>
      <c r="G887" s="63"/>
      <c r="H887" s="63"/>
      <c r="I887" s="63"/>
      <c r="J887" s="50"/>
    </row>
    <row r="888">
      <c r="A888" s="54"/>
      <c r="B888" s="54"/>
      <c r="C888" s="56"/>
      <c r="D888" s="56"/>
      <c r="E888" s="27"/>
      <c r="F888" s="63"/>
      <c r="G888" s="63"/>
      <c r="H888" s="63"/>
      <c r="I888" s="63"/>
      <c r="J888" s="50"/>
    </row>
    <row r="889">
      <c r="A889" s="54"/>
      <c r="B889" s="54"/>
      <c r="C889" s="56"/>
      <c r="D889" s="56"/>
      <c r="E889" s="27"/>
      <c r="F889" s="63"/>
      <c r="G889" s="63"/>
      <c r="H889" s="63"/>
      <c r="I889" s="63"/>
      <c r="J889" s="50"/>
    </row>
    <row r="890">
      <c r="A890" s="54"/>
      <c r="B890" s="54"/>
      <c r="C890" s="56"/>
      <c r="D890" s="56"/>
      <c r="E890" s="27"/>
      <c r="F890" s="63"/>
      <c r="G890" s="63"/>
      <c r="H890" s="63"/>
      <c r="I890" s="63"/>
      <c r="J890" s="50"/>
    </row>
    <row r="891">
      <c r="A891" s="54"/>
      <c r="B891" s="54"/>
      <c r="C891" s="56"/>
      <c r="D891" s="56"/>
      <c r="E891" s="27"/>
      <c r="F891" s="63"/>
      <c r="G891" s="63"/>
      <c r="H891" s="63"/>
      <c r="I891" s="63"/>
      <c r="J891" s="50"/>
    </row>
    <row r="892">
      <c r="A892" s="54"/>
      <c r="B892" s="54"/>
      <c r="C892" s="56"/>
      <c r="D892" s="56"/>
      <c r="E892" s="27"/>
      <c r="F892" s="63"/>
      <c r="G892" s="63"/>
      <c r="H892" s="63"/>
      <c r="I892" s="63"/>
      <c r="J892" s="50"/>
    </row>
    <row r="893">
      <c r="A893" s="54"/>
      <c r="B893" s="54"/>
      <c r="C893" s="56"/>
      <c r="D893" s="56"/>
      <c r="E893" s="27"/>
      <c r="F893" s="63"/>
      <c r="G893" s="63"/>
      <c r="H893" s="63"/>
      <c r="I893" s="63"/>
      <c r="J893" s="50"/>
    </row>
    <row r="894">
      <c r="A894" s="54"/>
      <c r="B894" s="54"/>
      <c r="C894" s="56"/>
      <c r="D894" s="56"/>
      <c r="E894" s="27"/>
      <c r="F894" s="63"/>
      <c r="G894" s="63"/>
      <c r="H894" s="63"/>
      <c r="I894" s="63"/>
      <c r="J894" s="50"/>
    </row>
    <row r="895">
      <c r="A895" s="54"/>
      <c r="B895" s="54"/>
      <c r="C895" s="56"/>
      <c r="D895" s="56"/>
      <c r="E895" s="27"/>
      <c r="F895" s="63"/>
      <c r="G895" s="63"/>
      <c r="H895" s="63"/>
      <c r="I895" s="63"/>
      <c r="J895" s="50"/>
    </row>
    <row r="896">
      <c r="A896" s="54"/>
      <c r="B896" s="54"/>
      <c r="C896" s="56"/>
      <c r="D896" s="56"/>
      <c r="E896" s="27"/>
      <c r="F896" s="63"/>
      <c r="G896" s="63"/>
      <c r="H896" s="63"/>
      <c r="I896" s="63"/>
      <c r="J896" s="50"/>
    </row>
    <row r="897">
      <c r="A897" s="54"/>
      <c r="B897" s="54"/>
      <c r="C897" s="56"/>
      <c r="D897" s="56"/>
      <c r="E897" s="27"/>
      <c r="F897" s="63"/>
      <c r="G897" s="63"/>
      <c r="H897" s="63"/>
      <c r="I897" s="63"/>
      <c r="J897" s="50"/>
    </row>
    <row r="898">
      <c r="A898" s="54"/>
      <c r="B898" s="54"/>
      <c r="C898" s="56"/>
      <c r="D898" s="56"/>
      <c r="E898" s="27"/>
      <c r="F898" s="63"/>
      <c r="G898" s="63"/>
      <c r="H898" s="63"/>
      <c r="I898" s="63"/>
      <c r="J898" s="50"/>
    </row>
    <row r="899">
      <c r="A899" s="54"/>
      <c r="B899" s="54"/>
      <c r="C899" s="56"/>
      <c r="D899" s="56"/>
      <c r="E899" s="27"/>
      <c r="F899" s="63"/>
      <c r="G899" s="63"/>
      <c r="H899" s="63"/>
      <c r="I899" s="63"/>
      <c r="J899" s="50"/>
    </row>
    <row r="900">
      <c r="A900" s="54"/>
      <c r="B900" s="54"/>
      <c r="C900" s="56"/>
      <c r="D900" s="56"/>
      <c r="E900" s="27"/>
      <c r="F900" s="63"/>
      <c r="G900" s="63"/>
      <c r="H900" s="63"/>
      <c r="I900" s="63"/>
      <c r="J900" s="50"/>
    </row>
    <row r="901">
      <c r="A901" s="54"/>
      <c r="B901" s="54"/>
      <c r="C901" s="56"/>
      <c r="D901" s="56"/>
      <c r="E901" s="27"/>
      <c r="F901" s="63"/>
      <c r="G901" s="63"/>
      <c r="H901" s="63"/>
      <c r="I901" s="63"/>
      <c r="J901" s="50"/>
    </row>
    <row r="902">
      <c r="A902" s="54"/>
      <c r="B902" s="54"/>
      <c r="C902" s="56"/>
      <c r="D902" s="56"/>
      <c r="E902" s="27"/>
      <c r="F902" s="63"/>
      <c r="G902" s="63"/>
      <c r="H902" s="63"/>
      <c r="I902" s="63"/>
      <c r="J902" s="50"/>
    </row>
    <row r="903">
      <c r="A903" s="54"/>
      <c r="B903" s="54"/>
      <c r="C903" s="56"/>
      <c r="D903" s="56"/>
      <c r="E903" s="27"/>
      <c r="F903" s="63"/>
      <c r="G903" s="63"/>
      <c r="H903" s="63"/>
      <c r="I903" s="63"/>
      <c r="J903" s="50"/>
    </row>
    <row r="904">
      <c r="A904" s="54"/>
      <c r="B904" s="54"/>
      <c r="C904" s="56"/>
      <c r="D904" s="56"/>
      <c r="E904" s="27"/>
      <c r="F904" s="63"/>
      <c r="G904" s="63"/>
      <c r="H904" s="63"/>
      <c r="I904" s="63"/>
      <c r="J904" s="50"/>
    </row>
    <row r="905">
      <c r="A905" s="54"/>
      <c r="B905" s="54"/>
      <c r="C905" s="56"/>
      <c r="D905" s="56"/>
      <c r="E905" s="27"/>
      <c r="F905" s="63"/>
      <c r="G905" s="63"/>
      <c r="H905" s="63"/>
      <c r="I905" s="63"/>
      <c r="J905" s="50"/>
    </row>
    <row r="906">
      <c r="A906" s="54"/>
      <c r="B906" s="54"/>
      <c r="C906" s="56"/>
      <c r="D906" s="56"/>
      <c r="E906" s="27"/>
      <c r="F906" s="63"/>
      <c r="G906" s="63"/>
      <c r="H906" s="63"/>
      <c r="I906" s="63"/>
      <c r="J906" s="50"/>
    </row>
    <row r="907">
      <c r="A907" s="54"/>
      <c r="B907" s="54"/>
      <c r="C907" s="56"/>
      <c r="D907" s="56"/>
      <c r="E907" s="27"/>
      <c r="F907" s="63"/>
      <c r="G907" s="63"/>
      <c r="H907" s="63"/>
      <c r="I907" s="63"/>
      <c r="J907" s="50"/>
    </row>
    <row r="908">
      <c r="A908" s="54"/>
      <c r="B908" s="54"/>
      <c r="C908" s="56"/>
      <c r="D908" s="56"/>
      <c r="E908" s="27"/>
      <c r="F908" s="63"/>
      <c r="G908" s="63"/>
      <c r="H908" s="63"/>
      <c r="I908" s="63"/>
      <c r="J908" s="50"/>
    </row>
    <row r="909">
      <c r="A909" s="54"/>
      <c r="B909" s="54"/>
      <c r="C909" s="56"/>
      <c r="D909" s="56"/>
      <c r="E909" s="27"/>
      <c r="F909" s="63"/>
      <c r="G909" s="63"/>
      <c r="H909" s="63"/>
      <c r="I909" s="63"/>
      <c r="J909" s="50"/>
    </row>
    <row r="910">
      <c r="A910" s="54"/>
      <c r="B910" s="54"/>
      <c r="C910" s="56"/>
      <c r="D910" s="56"/>
      <c r="E910" s="27"/>
      <c r="F910" s="63"/>
      <c r="G910" s="63"/>
      <c r="H910" s="63"/>
      <c r="I910" s="63"/>
      <c r="J910" s="50"/>
    </row>
    <row r="911">
      <c r="A911" s="54"/>
      <c r="B911" s="54"/>
      <c r="C911" s="56"/>
      <c r="D911" s="56"/>
      <c r="E911" s="27"/>
      <c r="F911" s="63"/>
      <c r="G911" s="63"/>
      <c r="H911" s="63"/>
      <c r="I911" s="63"/>
      <c r="J911" s="50"/>
    </row>
    <row r="912">
      <c r="A912" s="54"/>
      <c r="B912" s="54"/>
      <c r="C912" s="56"/>
      <c r="D912" s="56"/>
      <c r="E912" s="27"/>
      <c r="F912" s="63"/>
      <c r="G912" s="63"/>
      <c r="H912" s="63"/>
      <c r="I912" s="63"/>
      <c r="J912" s="50"/>
    </row>
    <row r="913">
      <c r="A913" s="54"/>
      <c r="B913" s="54"/>
      <c r="C913" s="56"/>
      <c r="D913" s="56"/>
      <c r="E913" s="27"/>
      <c r="F913" s="63"/>
      <c r="G913" s="63"/>
      <c r="H913" s="63"/>
      <c r="I913" s="63"/>
      <c r="J913" s="50"/>
    </row>
    <row r="914">
      <c r="A914" s="54"/>
      <c r="B914" s="54"/>
      <c r="C914" s="56"/>
      <c r="D914" s="56"/>
      <c r="E914" s="27"/>
      <c r="F914" s="63"/>
      <c r="G914" s="63"/>
      <c r="H914" s="63"/>
      <c r="I914" s="63"/>
      <c r="J914" s="50"/>
    </row>
    <row r="915">
      <c r="A915" s="54"/>
      <c r="B915" s="54"/>
      <c r="C915" s="56"/>
      <c r="D915" s="56"/>
      <c r="E915" s="27"/>
      <c r="F915" s="63"/>
      <c r="G915" s="63"/>
      <c r="H915" s="63"/>
      <c r="I915" s="63"/>
      <c r="J915" s="50"/>
    </row>
    <row r="916">
      <c r="A916" s="54"/>
      <c r="B916" s="54"/>
      <c r="C916" s="56"/>
      <c r="D916" s="56"/>
      <c r="E916" s="27"/>
      <c r="F916" s="63"/>
      <c r="G916" s="63"/>
      <c r="H916" s="63"/>
      <c r="I916" s="63"/>
      <c r="J916" s="50"/>
    </row>
    <row r="917">
      <c r="A917" s="54"/>
      <c r="B917" s="54"/>
      <c r="C917" s="56"/>
      <c r="D917" s="56"/>
      <c r="E917" s="27"/>
      <c r="F917" s="63"/>
      <c r="G917" s="63"/>
      <c r="H917" s="63"/>
      <c r="I917" s="63"/>
      <c r="J917" s="50"/>
    </row>
    <row r="918">
      <c r="A918" s="54"/>
      <c r="B918" s="54"/>
      <c r="C918" s="56"/>
      <c r="D918" s="56"/>
      <c r="E918" s="27"/>
      <c r="F918" s="63"/>
      <c r="G918" s="63"/>
      <c r="H918" s="63"/>
      <c r="I918" s="63"/>
      <c r="J918" s="50"/>
    </row>
    <row r="919">
      <c r="A919" s="54"/>
      <c r="B919" s="54"/>
      <c r="C919" s="56"/>
      <c r="D919" s="56"/>
      <c r="E919" s="27"/>
      <c r="F919" s="63"/>
      <c r="G919" s="63"/>
      <c r="H919" s="63"/>
      <c r="I919" s="63"/>
      <c r="J919" s="50"/>
    </row>
    <row r="920">
      <c r="A920" s="54"/>
      <c r="B920" s="54"/>
      <c r="C920" s="56"/>
      <c r="D920" s="56"/>
      <c r="E920" s="27"/>
      <c r="F920" s="63"/>
      <c r="G920" s="63"/>
      <c r="H920" s="63"/>
      <c r="I920" s="63"/>
      <c r="J920" s="50"/>
    </row>
    <row r="921">
      <c r="A921" s="54"/>
      <c r="B921" s="54"/>
      <c r="C921" s="56"/>
      <c r="D921" s="56"/>
      <c r="E921" s="27"/>
      <c r="F921" s="63"/>
      <c r="G921" s="63"/>
      <c r="H921" s="63"/>
      <c r="I921" s="63"/>
      <c r="J921" s="50"/>
    </row>
    <row r="922">
      <c r="A922" s="54"/>
      <c r="B922" s="54"/>
      <c r="C922" s="56"/>
      <c r="D922" s="56"/>
      <c r="E922" s="27"/>
      <c r="F922" s="63"/>
      <c r="G922" s="63"/>
      <c r="H922" s="63"/>
      <c r="I922" s="63"/>
      <c r="J922" s="50"/>
    </row>
    <row r="923">
      <c r="A923" s="54"/>
      <c r="B923" s="54"/>
      <c r="C923" s="56"/>
      <c r="D923" s="56"/>
      <c r="E923" s="27"/>
      <c r="F923" s="63"/>
      <c r="G923" s="63"/>
      <c r="H923" s="63"/>
      <c r="I923" s="63"/>
      <c r="J923" s="50"/>
    </row>
    <row r="924">
      <c r="A924" s="54"/>
      <c r="B924" s="54"/>
      <c r="C924" s="56"/>
      <c r="D924" s="56"/>
      <c r="E924" s="27"/>
      <c r="F924" s="63"/>
      <c r="G924" s="63"/>
      <c r="H924" s="63"/>
      <c r="I924" s="63"/>
      <c r="J924" s="50"/>
    </row>
    <row r="925">
      <c r="A925" s="54"/>
      <c r="B925" s="54"/>
      <c r="C925" s="56"/>
      <c r="D925" s="56"/>
      <c r="E925" s="27"/>
      <c r="F925" s="63"/>
      <c r="G925" s="63"/>
      <c r="H925" s="63"/>
      <c r="I925" s="63"/>
      <c r="J925" s="50"/>
    </row>
    <row r="926">
      <c r="A926" s="54"/>
      <c r="B926" s="54"/>
      <c r="C926" s="56"/>
      <c r="D926" s="56"/>
      <c r="E926" s="27"/>
      <c r="F926" s="63"/>
      <c r="G926" s="63"/>
      <c r="H926" s="63"/>
      <c r="I926" s="63"/>
      <c r="J926" s="50"/>
    </row>
    <row r="927">
      <c r="A927" s="54"/>
      <c r="B927" s="54"/>
      <c r="C927" s="56"/>
      <c r="D927" s="56"/>
      <c r="E927" s="27"/>
      <c r="F927" s="63"/>
      <c r="G927" s="63"/>
      <c r="H927" s="63"/>
      <c r="I927" s="63"/>
      <c r="J927" s="50"/>
    </row>
    <row r="928">
      <c r="A928" s="54"/>
      <c r="B928" s="54"/>
      <c r="C928" s="56"/>
      <c r="D928" s="56"/>
      <c r="E928" s="27"/>
      <c r="F928" s="63"/>
      <c r="G928" s="63"/>
      <c r="H928" s="63"/>
      <c r="I928" s="63"/>
      <c r="J928" s="50"/>
    </row>
    <row r="929">
      <c r="A929" s="54"/>
      <c r="B929" s="54"/>
      <c r="C929" s="56"/>
      <c r="D929" s="56"/>
      <c r="E929" s="27"/>
      <c r="F929" s="63"/>
      <c r="G929" s="63"/>
      <c r="H929" s="63"/>
      <c r="I929" s="63"/>
      <c r="J929" s="50"/>
    </row>
    <row r="930">
      <c r="A930" s="54"/>
      <c r="B930" s="54"/>
      <c r="C930" s="56"/>
      <c r="D930" s="56"/>
      <c r="E930" s="27"/>
      <c r="F930" s="63"/>
      <c r="G930" s="63"/>
      <c r="H930" s="63"/>
      <c r="I930" s="63"/>
      <c r="J930" s="50"/>
    </row>
    <row r="931">
      <c r="A931" s="54"/>
      <c r="B931" s="54"/>
      <c r="C931" s="56"/>
      <c r="D931" s="56"/>
      <c r="E931" s="27"/>
      <c r="F931" s="63"/>
      <c r="G931" s="63"/>
      <c r="H931" s="63"/>
      <c r="I931" s="63"/>
      <c r="J931" s="50"/>
    </row>
    <row r="932">
      <c r="A932" s="54"/>
      <c r="B932" s="54"/>
      <c r="C932" s="56"/>
      <c r="D932" s="56"/>
      <c r="E932" s="27"/>
      <c r="F932" s="63"/>
      <c r="G932" s="63"/>
      <c r="H932" s="63"/>
      <c r="I932" s="63"/>
      <c r="J932" s="50"/>
    </row>
    <row r="933">
      <c r="A933" s="54"/>
      <c r="B933" s="54"/>
      <c r="C933" s="56"/>
      <c r="D933" s="56"/>
      <c r="E933" s="27"/>
      <c r="F933" s="63"/>
      <c r="G933" s="63"/>
      <c r="H933" s="63"/>
      <c r="I933" s="63"/>
      <c r="J933" s="50"/>
    </row>
    <row r="934">
      <c r="A934" s="54"/>
      <c r="B934" s="54"/>
      <c r="C934" s="56"/>
      <c r="D934" s="56"/>
      <c r="E934" s="27"/>
      <c r="F934" s="63"/>
      <c r="G934" s="63"/>
      <c r="H934" s="63"/>
      <c r="I934" s="63"/>
      <c r="J934" s="50"/>
    </row>
    <row r="935">
      <c r="A935" s="54"/>
      <c r="B935" s="54"/>
      <c r="C935" s="56"/>
      <c r="D935" s="56"/>
      <c r="E935" s="27"/>
      <c r="F935" s="63"/>
      <c r="G935" s="63"/>
      <c r="H935" s="63"/>
      <c r="I935" s="63"/>
      <c r="J935" s="50"/>
    </row>
    <row r="936">
      <c r="A936" s="54"/>
      <c r="B936" s="54"/>
      <c r="C936" s="56"/>
      <c r="D936" s="56"/>
      <c r="E936" s="27"/>
      <c r="F936" s="63"/>
      <c r="G936" s="63"/>
      <c r="H936" s="63"/>
      <c r="I936" s="63"/>
      <c r="J936" s="50"/>
    </row>
    <row r="937">
      <c r="A937" s="54"/>
      <c r="B937" s="54"/>
      <c r="C937" s="56"/>
      <c r="D937" s="56"/>
      <c r="E937" s="27"/>
      <c r="F937" s="63"/>
      <c r="G937" s="63"/>
      <c r="H937" s="63"/>
      <c r="I937" s="63"/>
      <c r="J937" s="50"/>
    </row>
    <row r="938">
      <c r="A938" s="54"/>
      <c r="B938" s="54"/>
      <c r="C938" s="56"/>
      <c r="D938" s="56"/>
      <c r="E938" s="27"/>
      <c r="F938" s="63"/>
      <c r="G938" s="63"/>
      <c r="H938" s="63"/>
      <c r="I938" s="63"/>
      <c r="J938" s="50"/>
    </row>
    <row r="939">
      <c r="A939" s="54"/>
      <c r="B939" s="54"/>
      <c r="C939" s="56"/>
      <c r="D939" s="56"/>
      <c r="E939" s="27"/>
      <c r="F939" s="63"/>
      <c r="G939" s="63"/>
      <c r="H939" s="63"/>
      <c r="I939" s="63"/>
      <c r="J939" s="50"/>
    </row>
    <row r="940">
      <c r="A940" s="54"/>
      <c r="B940" s="54"/>
      <c r="C940" s="56"/>
      <c r="D940" s="56"/>
      <c r="E940" s="27"/>
      <c r="F940" s="63"/>
      <c r="G940" s="63"/>
      <c r="H940" s="63"/>
      <c r="I940" s="63"/>
      <c r="J940" s="50"/>
    </row>
    <row r="941">
      <c r="A941" s="54"/>
      <c r="B941" s="54"/>
      <c r="C941" s="56"/>
      <c r="D941" s="56"/>
      <c r="E941" s="27"/>
      <c r="F941" s="63"/>
      <c r="G941" s="63"/>
      <c r="H941" s="63"/>
      <c r="I941" s="63"/>
      <c r="J941" s="50"/>
    </row>
    <row r="942">
      <c r="A942" s="54"/>
      <c r="B942" s="54"/>
      <c r="C942" s="56"/>
      <c r="D942" s="56"/>
      <c r="E942" s="27"/>
      <c r="F942" s="63"/>
      <c r="G942" s="63"/>
      <c r="H942" s="63"/>
      <c r="I942" s="63"/>
      <c r="J942" s="50"/>
    </row>
    <row r="943">
      <c r="A943" s="54"/>
      <c r="B943" s="54"/>
      <c r="C943" s="56"/>
      <c r="D943" s="56"/>
      <c r="E943" s="27"/>
      <c r="F943" s="63"/>
      <c r="G943" s="63"/>
      <c r="H943" s="63"/>
      <c r="I943" s="63"/>
      <c r="J943" s="50"/>
    </row>
    <row r="944">
      <c r="A944" s="54"/>
      <c r="B944" s="54"/>
      <c r="C944" s="56"/>
      <c r="D944" s="56"/>
      <c r="E944" s="27"/>
      <c r="F944" s="63"/>
      <c r="G944" s="63"/>
      <c r="H944" s="63"/>
      <c r="I944" s="63"/>
      <c r="J944" s="50"/>
    </row>
    <row r="945">
      <c r="A945" s="54"/>
      <c r="B945" s="54"/>
      <c r="C945" s="56"/>
      <c r="D945" s="56"/>
      <c r="E945" s="27"/>
      <c r="F945" s="63"/>
      <c r="G945" s="63"/>
      <c r="H945" s="63"/>
      <c r="I945" s="63"/>
      <c r="J945" s="50"/>
    </row>
    <row r="946">
      <c r="A946" s="54"/>
      <c r="B946" s="54"/>
      <c r="C946" s="56"/>
      <c r="D946" s="56"/>
      <c r="E946" s="27"/>
      <c r="F946" s="63"/>
      <c r="G946" s="63"/>
      <c r="H946" s="63"/>
      <c r="I946" s="63"/>
      <c r="J946" s="50"/>
    </row>
    <row r="947">
      <c r="A947" s="54"/>
      <c r="B947" s="54"/>
      <c r="C947" s="56"/>
      <c r="D947" s="56"/>
      <c r="E947" s="27"/>
      <c r="F947" s="63"/>
      <c r="G947" s="63"/>
      <c r="H947" s="63"/>
      <c r="I947" s="63"/>
      <c r="J947" s="50"/>
    </row>
    <row r="948">
      <c r="A948" s="54"/>
      <c r="B948" s="54"/>
      <c r="C948" s="56"/>
      <c r="D948" s="56"/>
      <c r="E948" s="27"/>
      <c r="F948" s="63"/>
      <c r="G948" s="63"/>
      <c r="H948" s="63"/>
      <c r="I948" s="63"/>
      <c r="J948" s="50"/>
    </row>
    <row r="949">
      <c r="A949" s="54"/>
      <c r="B949" s="54"/>
      <c r="C949" s="56"/>
      <c r="D949" s="56"/>
      <c r="E949" s="27"/>
      <c r="F949" s="63"/>
      <c r="G949" s="63"/>
      <c r="H949" s="63"/>
      <c r="I949" s="63"/>
      <c r="J949" s="50"/>
    </row>
    <row r="950">
      <c r="A950" s="54"/>
      <c r="B950" s="54"/>
      <c r="C950" s="56"/>
      <c r="D950" s="56"/>
      <c r="E950" s="27"/>
      <c r="F950" s="63"/>
      <c r="G950" s="63"/>
      <c r="H950" s="63"/>
      <c r="I950" s="63"/>
      <c r="J950" s="50"/>
    </row>
    <row r="951">
      <c r="A951" s="54"/>
      <c r="B951" s="54"/>
      <c r="C951" s="56"/>
      <c r="D951" s="56"/>
      <c r="E951" s="27"/>
      <c r="F951" s="63"/>
      <c r="G951" s="63"/>
      <c r="H951" s="63"/>
      <c r="I951" s="63"/>
      <c r="J951" s="50"/>
    </row>
    <row r="952">
      <c r="A952" s="54"/>
      <c r="B952" s="54"/>
      <c r="C952" s="56"/>
      <c r="D952" s="56"/>
      <c r="E952" s="27"/>
      <c r="F952" s="63"/>
      <c r="G952" s="63"/>
      <c r="H952" s="63"/>
      <c r="I952" s="63"/>
      <c r="J952" s="50"/>
    </row>
    <row r="953">
      <c r="A953" s="54"/>
      <c r="B953" s="54"/>
      <c r="C953" s="56"/>
      <c r="D953" s="56"/>
      <c r="E953" s="27"/>
      <c r="F953" s="63"/>
      <c r="G953" s="63"/>
      <c r="H953" s="63"/>
      <c r="I953" s="63"/>
      <c r="J953" s="50"/>
    </row>
    <row r="954">
      <c r="A954" s="54"/>
      <c r="B954" s="54"/>
      <c r="C954" s="56"/>
      <c r="D954" s="56"/>
      <c r="E954" s="27"/>
      <c r="F954" s="63"/>
      <c r="G954" s="63"/>
      <c r="H954" s="63"/>
      <c r="I954" s="63"/>
      <c r="J954" s="50"/>
    </row>
    <row r="955">
      <c r="A955" s="54"/>
      <c r="B955" s="54"/>
      <c r="C955" s="56"/>
      <c r="D955" s="56"/>
      <c r="E955" s="27"/>
      <c r="F955" s="63"/>
      <c r="G955" s="63"/>
      <c r="H955" s="63"/>
      <c r="I955" s="63"/>
      <c r="J955" s="50"/>
    </row>
    <row r="956">
      <c r="A956" s="54"/>
      <c r="B956" s="54"/>
      <c r="C956" s="56"/>
      <c r="D956" s="56"/>
      <c r="E956" s="27"/>
      <c r="F956" s="63"/>
      <c r="G956" s="63"/>
      <c r="H956" s="63"/>
      <c r="I956" s="63"/>
      <c r="J956" s="50"/>
    </row>
    <row r="957">
      <c r="A957" s="54"/>
      <c r="B957" s="54"/>
      <c r="C957" s="56"/>
      <c r="D957" s="56"/>
      <c r="E957" s="27"/>
      <c r="F957" s="63"/>
      <c r="G957" s="63"/>
      <c r="H957" s="63"/>
      <c r="I957" s="63"/>
      <c r="J957" s="50"/>
    </row>
    <row r="958">
      <c r="A958" s="54"/>
      <c r="B958" s="54"/>
      <c r="C958" s="56"/>
      <c r="D958" s="56"/>
      <c r="E958" s="27"/>
      <c r="F958" s="63"/>
      <c r="G958" s="63"/>
      <c r="H958" s="63"/>
      <c r="I958" s="63"/>
      <c r="J958" s="50"/>
    </row>
    <row r="959">
      <c r="A959" s="54"/>
      <c r="B959" s="54"/>
      <c r="C959" s="56"/>
      <c r="D959" s="56"/>
      <c r="E959" s="27"/>
      <c r="F959" s="63"/>
      <c r="G959" s="63"/>
      <c r="H959" s="63"/>
      <c r="I959" s="63"/>
      <c r="J959" s="50"/>
    </row>
    <row r="960">
      <c r="A960" s="54"/>
      <c r="B960" s="54"/>
      <c r="C960" s="56"/>
      <c r="D960" s="56"/>
      <c r="E960" s="27"/>
      <c r="F960" s="63"/>
      <c r="G960" s="63"/>
      <c r="H960" s="63"/>
      <c r="I960" s="63"/>
      <c r="J960" s="50"/>
    </row>
    <row r="961">
      <c r="A961" s="54"/>
      <c r="B961" s="54"/>
      <c r="C961" s="56"/>
      <c r="D961" s="56"/>
      <c r="E961" s="27"/>
      <c r="F961" s="63"/>
      <c r="G961" s="63"/>
      <c r="H961" s="63"/>
      <c r="I961" s="63"/>
      <c r="J961" s="50"/>
    </row>
    <row r="962">
      <c r="A962" s="54"/>
      <c r="B962" s="54"/>
      <c r="C962" s="56"/>
      <c r="D962" s="56"/>
      <c r="E962" s="27"/>
      <c r="F962" s="63"/>
      <c r="G962" s="63"/>
      <c r="H962" s="63"/>
      <c r="I962" s="63"/>
      <c r="J962" s="50"/>
    </row>
    <row r="963">
      <c r="A963" s="54"/>
      <c r="B963" s="54"/>
      <c r="C963" s="56"/>
      <c r="D963" s="56"/>
      <c r="E963" s="27"/>
      <c r="F963" s="63"/>
      <c r="G963" s="63"/>
      <c r="H963" s="63"/>
      <c r="I963" s="63"/>
      <c r="J963" s="50"/>
    </row>
    <row r="964">
      <c r="A964" s="54"/>
      <c r="B964" s="54"/>
      <c r="C964" s="56"/>
      <c r="D964" s="56"/>
      <c r="E964" s="27"/>
      <c r="F964" s="63"/>
      <c r="G964" s="63"/>
      <c r="H964" s="63"/>
      <c r="I964" s="63"/>
      <c r="J964" s="50"/>
    </row>
    <row r="965">
      <c r="A965" s="54"/>
      <c r="B965" s="54"/>
      <c r="C965" s="56"/>
      <c r="D965" s="56"/>
      <c r="E965" s="27"/>
      <c r="F965" s="63"/>
      <c r="G965" s="63"/>
      <c r="H965" s="63"/>
      <c r="I965" s="63"/>
      <c r="J965" s="50"/>
    </row>
    <row r="966">
      <c r="A966" s="54"/>
      <c r="B966" s="54"/>
      <c r="C966" s="56"/>
      <c r="D966" s="56"/>
      <c r="E966" s="27"/>
      <c r="F966" s="63"/>
      <c r="G966" s="63"/>
      <c r="H966" s="63"/>
      <c r="I966" s="63"/>
      <c r="J966" s="50"/>
    </row>
    <row r="967">
      <c r="A967" s="54"/>
      <c r="B967" s="54"/>
      <c r="C967" s="56"/>
      <c r="D967" s="56"/>
      <c r="E967" s="27"/>
      <c r="F967" s="63"/>
      <c r="G967" s="63"/>
      <c r="H967" s="63"/>
      <c r="I967" s="63"/>
      <c r="J967" s="50"/>
    </row>
    <row r="968">
      <c r="A968" s="54"/>
      <c r="B968" s="54"/>
      <c r="C968" s="56"/>
      <c r="D968" s="56"/>
      <c r="E968" s="27"/>
      <c r="F968" s="63"/>
      <c r="G968" s="63"/>
      <c r="H968" s="63"/>
      <c r="I968" s="63"/>
      <c r="J968" s="50"/>
    </row>
    <row r="969">
      <c r="A969" s="54"/>
      <c r="B969" s="54"/>
      <c r="C969" s="56"/>
      <c r="D969" s="56"/>
      <c r="E969" s="27"/>
      <c r="F969" s="63"/>
      <c r="G969" s="63"/>
      <c r="H969" s="63"/>
      <c r="I969" s="63"/>
      <c r="J969" s="50"/>
    </row>
    <row r="970">
      <c r="A970" s="54"/>
      <c r="B970" s="54"/>
      <c r="C970" s="56"/>
      <c r="D970" s="56"/>
      <c r="E970" s="27"/>
      <c r="F970" s="63"/>
      <c r="G970" s="63"/>
      <c r="H970" s="63"/>
      <c r="I970" s="63"/>
      <c r="J970" s="50"/>
    </row>
    <row r="971">
      <c r="A971" s="54"/>
      <c r="B971" s="54"/>
      <c r="C971" s="56"/>
      <c r="D971" s="56"/>
      <c r="E971" s="27"/>
      <c r="F971" s="63"/>
      <c r="G971" s="63"/>
      <c r="H971" s="63"/>
      <c r="I971" s="63"/>
      <c r="J971" s="50"/>
    </row>
    <row r="972">
      <c r="A972" s="54"/>
      <c r="B972" s="54"/>
      <c r="C972" s="56"/>
      <c r="D972" s="56"/>
      <c r="E972" s="27"/>
      <c r="F972" s="63"/>
      <c r="G972" s="63"/>
      <c r="H972" s="63"/>
      <c r="I972" s="63"/>
      <c r="J972" s="50"/>
    </row>
    <row r="973">
      <c r="A973" s="54"/>
      <c r="B973" s="54"/>
      <c r="C973" s="56"/>
      <c r="D973" s="56"/>
      <c r="E973" s="27"/>
      <c r="F973" s="63"/>
      <c r="G973" s="63"/>
      <c r="H973" s="63"/>
      <c r="I973" s="63"/>
      <c r="J973" s="50"/>
    </row>
    <row r="974">
      <c r="A974" s="54"/>
      <c r="B974" s="54"/>
      <c r="C974" s="56"/>
      <c r="D974" s="56"/>
      <c r="E974" s="27"/>
      <c r="F974" s="63"/>
      <c r="G974" s="63"/>
      <c r="H974" s="63"/>
      <c r="I974" s="63"/>
      <c r="J974" s="50"/>
    </row>
    <row r="975">
      <c r="A975" s="54"/>
      <c r="B975" s="54"/>
      <c r="C975" s="56"/>
      <c r="D975" s="56"/>
      <c r="E975" s="27"/>
      <c r="F975" s="63"/>
      <c r="G975" s="63"/>
      <c r="H975" s="63"/>
      <c r="I975" s="63"/>
      <c r="J975" s="50"/>
    </row>
    <row r="976">
      <c r="A976" s="54"/>
      <c r="B976" s="54"/>
      <c r="C976" s="56"/>
      <c r="D976" s="56"/>
      <c r="E976" s="27"/>
      <c r="F976" s="63"/>
      <c r="G976" s="63"/>
      <c r="H976" s="63"/>
      <c r="I976" s="63"/>
      <c r="J976" s="50"/>
    </row>
    <row r="977">
      <c r="A977" s="54"/>
      <c r="B977" s="54"/>
      <c r="C977" s="56"/>
      <c r="D977" s="56"/>
      <c r="E977" s="27"/>
      <c r="F977" s="63"/>
      <c r="G977" s="63"/>
      <c r="H977" s="63"/>
      <c r="I977" s="63"/>
      <c r="J977" s="50"/>
    </row>
    <row r="978">
      <c r="A978" s="54"/>
      <c r="B978" s="54"/>
      <c r="C978" s="56"/>
      <c r="D978" s="56"/>
      <c r="E978" s="27"/>
      <c r="F978" s="63"/>
      <c r="G978" s="63"/>
      <c r="H978" s="63"/>
      <c r="I978" s="63"/>
      <c r="J978" s="50"/>
    </row>
    <row r="979">
      <c r="A979" s="54"/>
      <c r="B979" s="54"/>
      <c r="C979" s="56"/>
      <c r="D979" s="56"/>
      <c r="E979" s="27"/>
      <c r="F979" s="63"/>
      <c r="G979" s="63"/>
      <c r="H979" s="63"/>
      <c r="I979" s="63"/>
      <c r="J979" s="50"/>
    </row>
    <row r="980">
      <c r="A980" s="54"/>
      <c r="B980" s="54"/>
      <c r="C980" s="56"/>
      <c r="D980" s="56"/>
      <c r="E980" s="27"/>
      <c r="F980" s="63"/>
      <c r="G980" s="63"/>
      <c r="H980" s="63"/>
      <c r="I980" s="63"/>
      <c r="J980" s="50"/>
    </row>
    <row r="981">
      <c r="A981" s="54"/>
      <c r="B981" s="54"/>
      <c r="C981" s="56"/>
      <c r="D981" s="56"/>
      <c r="E981" s="27"/>
      <c r="F981" s="63"/>
      <c r="G981" s="63"/>
      <c r="H981" s="63"/>
      <c r="I981" s="63"/>
      <c r="J981" s="50"/>
    </row>
    <row r="982">
      <c r="A982" s="54"/>
      <c r="B982" s="54"/>
      <c r="C982" s="56"/>
      <c r="D982" s="56"/>
      <c r="E982" s="27"/>
      <c r="F982" s="63"/>
      <c r="G982" s="63"/>
      <c r="H982" s="63"/>
      <c r="I982" s="63"/>
      <c r="J982" s="50"/>
    </row>
    <row r="983">
      <c r="A983" s="54"/>
      <c r="B983" s="54"/>
      <c r="C983" s="56"/>
      <c r="D983" s="56"/>
      <c r="E983" s="27"/>
      <c r="F983" s="63"/>
      <c r="G983" s="63"/>
      <c r="H983" s="63"/>
      <c r="I983" s="63"/>
      <c r="J983" s="50"/>
    </row>
    <row r="984">
      <c r="A984" s="54"/>
      <c r="B984" s="54"/>
      <c r="C984" s="56"/>
      <c r="D984" s="56"/>
      <c r="E984" s="27"/>
      <c r="F984" s="63"/>
      <c r="G984" s="63"/>
      <c r="H984" s="63"/>
      <c r="I984" s="63"/>
      <c r="J984" s="50"/>
    </row>
    <row r="985">
      <c r="A985" s="54"/>
      <c r="B985" s="54"/>
      <c r="C985" s="56"/>
      <c r="D985" s="56"/>
      <c r="E985" s="27"/>
      <c r="F985" s="63"/>
      <c r="G985" s="63"/>
      <c r="H985" s="63"/>
      <c r="I985" s="63"/>
      <c r="J985" s="50"/>
    </row>
    <row r="986">
      <c r="A986" s="54"/>
      <c r="B986" s="54"/>
      <c r="C986" s="56"/>
      <c r="D986" s="56"/>
      <c r="E986" s="27"/>
      <c r="F986" s="63"/>
      <c r="G986" s="63"/>
      <c r="H986" s="63"/>
      <c r="I986" s="63"/>
      <c r="J986" s="50"/>
    </row>
    <row r="987">
      <c r="A987" s="54"/>
      <c r="B987" s="54"/>
      <c r="C987" s="56"/>
      <c r="D987" s="56"/>
      <c r="E987" s="27"/>
      <c r="F987" s="63"/>
      <c r="G987" s="63"/>
      <c r="H987" s="63"/>
      <c r="I987" s="63"/>
      <c r="J987" s="50"/>
    </row>
    <row r="988">
      <c r="A988" s="54"/>
      <c r="B988" s="54"/>
      <c r="C988" s="56"/>
      <c r="D988" s="56"/>
      <c r="E988" s="27"/>
      <c r="F988" s="63"/>
      <c r="G988" s="63"/>
      <c r="H988" s="63"/>
      <c r="I988" s="63"/>
      <c r="J988" s="50"/>
    </row>
    <row r="989">
      <c r="A989" s="54"/>
      <c r="B989" s="54"/>
      <c r="C989" s="56"/>
      <c r="D989" s="56"/>
      <c r="E989" s="27"/>
      <c r="F989" s="63"/>
      <c r="G989" s="63"/>
      <c r="H989" s="63"/>
      <c r="I989" s="63"/>
      <c r="J989" s="50"/>
    </row>
    <row r="990">
      <c r="A990" s="54"/>
      <c r="B990" s="54"/>
      <c r="C990" s="56"/>
      <c r="D990" s="56"/>
      <c r="E990" s="27"/>
      <c r="F990" s="63"/>
      <c r="G990" s="63"/>
      <c r="H990" s="63"/>
      <c r="I990" s="63"/>
      <c r="J990" s="50"/>
    </row>
    <row r="991">
      <c r="A991" s="54"/>
      <c r="B991" s="54"/>
      <c r="C991" s="56"/>
      <c r="D991" s="56"/>
      <c r="E991" s="27"/>
      <c r="F991" s="63"/>
      <c r="G991" s="63"/>
      <c r="H991" s="63"/>
      <c r="I991" s="63"/>
      <c r="J991" s="50"/>
    </row>
    <row r="992">
      <c r="A992" s="54"/>
      <c r="B992" s="54"/>
      <c r="C992" s="56"/>
      <c r="D992" s="56"/>
      <c r="E992" s="27"/>
      <c r="F992" s="63"/>
      <c r="G992" s="63"/>
      <c r="H992" s="63"/>
      <c r="I992" s="63"/>
      <c r="J992" s="50"/>
    </row>
    <row r="993">
      <c r="A993" s="54"/>
      <c r="B993" s="54"/>
      <c r="C993" s="56"/>
      <c r="D993" s="56"/>
      <c r="E993" s="27"/>
      <c r="F993" s="63"/>
      <c r="G993" s="63"/>
      <c r="H993" s="63"/>
      <c r="I993" s="63"/>
      <c r="J993" s="50"/>
    </row>
    <row r="994">
      <c r="A994" s="54"/>
      <c r="B994" s="54"/>
      <c r="C994" s="56"/>
      <c r="D994" s="56"/>
      <c r="E994" s="27"/>
      <c r="F994" s="63"/>
      <c r="G994" s="63"/>
      <c r="H994" s="63"/>
      <c r="I994" s="63"/>
      <c r="J994" s="50"/>
    </row>
    <row r="995">
      <c r="A995" s="54"/>
      <c r="B995" s="54"/>
      <c r="C995" s="56"/>
      <c r="D995" s="56"/>
      <c r="E995" s="27"/>
      <c r="F995" s="63"/>
      <c r="G995" s="63"/>
      <c r="H995" s="63"/>
      <c r="I995" s="63"/>
      <c r="J995" s="50"/>
    </row>
    <row r="996">
      <c r="A996" s="54"/>
      <c r="B996" s="54"/>
      <c r="C996" s="56"/>
      <c r="D996" s="56"/>
      <c r="E996" s="27"/>
      <c r="F996" s="63"/>
      <c r="G996" s="63"/>
      <c r="H996" s="63"/>
      <c r="I996" s="63"/>
      <c r="J996" s="50"/>
    </row>
    <row r="997">
      <c r="A997" s="54"/>
      <c r="B997" s="54"/>
      <c r="C997" s="56"/>
      <c r="D997" s="56"/>
      <c r="E997" s="27"/>
      <c r="F997" s="63"/>
      <c r="G997" s="63"/>
      <c r="H997" s="63"/>
      <c r="I997" s="63"/>
      <c r="J997" s="50"/>
    </row>
    <row r="998">
      <c r="A998" s="54"/>
      <c r="B998" s="54"/>
      <c r="C998" s="56"/>
      <c r="D998" s="56"/>
      <c r="E998" s="27"/>
      <c r="F998" s="63"/>
      <c r="G998" s="63"/>
      <c r="H998" s="63"/>
      <c r="I998" s="63"/>
      <c r="J998" s="50"/>
    </row>
    <row r="999">
      <c r="A999" s="54"/>
      <c r="B999" s="54"/>
      <c r="C999" s="65"/>
      <c r="D999" s="65"/>
      <c r="E999" s="27"/>
      <c r="F999" s="63"/>
      <c r="G999" s="63"/>
      <c r="H999" s="63"/>
      <c r="I999" s="63"/>
      <c r="J999" s="50"/>
    </row>
    <row r="1000">
      <c r="C1000" s="66"/>
      <c r="D1000" s="66"/>
      <c r="E1000" s="27"/>
      <c r="F1000" s="63"/>
      <c r="G1000" s="63"/>
      <c r="H1000" s="63"/>
      <c r="I1000" s="63"/>
    </row>
  </sheetData>
  <mergeCells count="98">
    <mergeCell ref="D1:D2"/>
    <mergeCell ref="D3:D8"/>
    <mergeCell ref="D9:D14"/>
    <mergeCell ref="D15:D20"/>
    <mergeCell ref="D21:D26"/>
    <mergeCell ref="D27:D32"/>
    <mergeCell ref="D33:D38"/>
    <mergeCell ref="D39:D44"/>
    <mergeCell ref="D45:D50"/>
    <mergeCell ref="D51:D56"/>
    <mergeCell ref="D64:D69"/>
    <mergeCell ref="D70:D75"/>
    <mergeCell ref="D76:D81"/>
    <mergeCell ref="D82:D87"/>
    <mergeCell ref="D222:D227"/>
    <mergeCell ref="D228:D233"/>
    <mergeCell ref="C186:C246"/>
    <mergeCell ref="D186:D191"/>
    <mergeCell ref="D192:D197"/>
    <mergeCell ref="D198:D203"/>
    <mergeCell ref="D204:D209"/>
    <mergeCell ref="D210:D215"/>
    <mergeCell ref="D216:D221"/>
    <mergeCell ref="D234:D239"/>
    <mergeCell ref="D240:D245"/>
    <mergeCell ref="D283:D288"/>
    <mergeCell ref="D289:D294"/>
    <mergeCell ref="C247:C307"/>
    <mergeCell ref="D247:D252"/>
    <mergeCell ref="D253:D258"/>
    <mergeCell ref="D259:D264"/>
    <mergeCell ref="D265:D270"/>
    <mergeCell ref="D271:D276"/>
    <mergeCell ref="D277:D282"/>
    <mergeCell ref="D295:D300"/>
    <mergeCell ref="D301:D306"/>
    <mergeCell ref="A1:A2"/>
    <mergeCell ref="B1:B2"/>
    <mergeCell ref="C1:C2"/>
    <mergeCell ref="E1:E2"/>
    <mergeCell ref="F1:I1"/>
    <mergeCell ref="B3:B307"/>
    <mergeCell ref="D57:D62"/>
    <mergeCell ref="D173:D178"/>
    <mergeCell ref="D179:D184"/>
    <mergeCell ref="D309:D314"/>
    <mergeCell ref="D315:D320"/>
    <mergeCell ref="D321:D326"/>
    <mergeCell ref="D327:D332"/>
    <mergeCell ref="D333:D338"/>
    <mergeCell ref="D339:D344"/>
    <mergeCell ref="D346:D351"/>
    <mergeCell ref="D352:D357"/>
    <mergeCell ref="D358:D363"/>
    <mergeCell ref="D364:D369"/>
    <mergeCell ref="D370:D375"/>
    <mergeCell ref="D376:D381"/>
    <mergeCell ref="D469:D474"/>
    <mergeCell ref="D475:D480"/>
    <mergeCell ref="D426:D431"/>
    <mergeCell ref="D432:D437"/>
    <mergeCell ref="D438:D443"/>
    <mergeCell ref="D444:D449"/>
    <mergeCell ref="D450:D455"/>
    <mergeCell ref="D457:D462"/>
    <mergeCell ref="D463:D468"/>
    <mergeCell ref="C3:C63"/>
    <mergeCell ref="C64:C124"/>
    <mergeCell ref="B309:B492"/>
    <mergeCell ref="C309:C344"/>
    <mergeCell ref="C346:C381"/>
    <mergeCell ref="C383:C418"/>
    <mergeCell ref="C420:C455"/>
    <mergeCell ref="C457:C492"/>
    <mergeCell ref="D88:D93"/>
    <mergeCell ref="D94:D99"/>
    <mergeCell ref="D100:D105"/>
    <mergeCell ref="D106:D111"/>
    <mergeCell ref="D112:D117"/>
    <mergeCell ref="D118:D123"/>
    <mergeCell ref="D161:D166"/>
    <mergeCell ref="D167:D172"/>
    <mergeCell ref="C125:C185"/>
    <mergeCell ref="D125:D130"/>
    <mergeCell ref="D131:D136"/>
    <mergeCell ref="D137:D142"/>
    <mergeCell ref="D143:D148"/>
    <mergeCell ref="D149:D154"/>
    <mergeCell ref="D155:D160"/>
    <mergeCell ref="D481:D486"/>
    <mergeCell ref="D487:D492"/>
    <mergeCell ref="D383:D388"/>
    <mergeCell ref="D389:D394"/>
    <mergeCell ref="D395:D400"/>
    <mergeCell ref="D401:D406"/>
    <mergeCell ref="D407:D412"/>
    <mergeCell ref="D413:D418"/>
    <mergeCell ref="D420:D425"/>
  </mergeCells>
  <conditionalFormatting sqref="J8:J14 J20 J26 J32 J38 J44 J50 J56 J62 J69 J75 J81 J87 J93 J99 J105 J111 J117 J123 J130 J136 J142 J148 J154 J160 J166 J172 J178 J184 J191 J197 J203 J209 J215 J221 J227 J233 J239 J245 J252 J258 J264 J270 J276 J282 J288 J294 J300 J306 J314 J320 J326 J332 J338 J344 J351 J357 J363 J369 J375 J381 J388 J394 J400 J406 J412 J418 J425 J431 J437 J443 J449 J455 J462 J468 J474 J480 J486 J492">
    <cfRule type="containsText" dxfId="0" priority="1" operator="containsText" text="not ok">
      <formula>NOT(ISERROR(SEARCH(("not ok"),(J8))))</formula>
    </cfRule>
  </conditionalFormatting>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1.63"/>
    <col customWidth="1" min="2" max="2" width="8.38"/>
    <col customWidth="1" min="3" max="3" width="9.0"/>
    <col customWidth="1" min="4" max="4" width="10.88"/>
    <col customWidth="1" min="5" max="5" width="7.75"/>
    <col customWidth="1" min="10" max="10" width="5.0"/>
  </cols>
  <sheetData>
    <row r="1">
      <c r="A1" s="12" t="s">
        <v>16</v>
      </c>
      <c r="B1" s="67" t="s">
        <v>2</v>
      </c>
      <c r="C1" s="67" t="s">
        <v>17</v>
      </c>
      <c r="D1" s="67" t="s">
        <v>18</v>
      </c>
      <c r="E1" s="48" t="s">
        <v>30</v>
      </c>
      <c r="F1" s="14" t="s">
        <v>19</v>
      </c>
      <c r="G1" s="15"/>
      <c r="H1" s="15"/>
      <c r="I1" s="16"/>
      <c r="J1" s="50"/>
    </row>
    <row r="2">
      <c r="A2" s="17"/>
      <c r="B2" s="17"/>
      <c r="C2" s="17"/>
      <c r="D2" s="17"/>
      <c r="E2" s="17"/>
      <c r="F2" s="18" t="s">
        <v>4</v>
      </c>
      <c r="G2" s="18" t="s">
        <v>5</v>
      </c>
      <c r="H2" s="18" t="s">
        <v>6</v>
      </c>
      <c r="I2" s="4" t="s">
        <v>7</v>
      </c>
      <c r="J2" s="53" t="s">
        <v>31</v>
      </c>
    </row>
    <row r="3">
      <c r="B3" s="55">
        <v>3.0</v>
      </c>
      <c r="C3" s="56">
        <v>1.0</v>
      </c>
      <c r="D3" s="56">
        <v>5.0</v>
      </c>
      <c r="E3" s="68" t="s">
        <v>32</v>
      </c>
      <c r="F3" s="21">
        <v>1874.66</v>
      </c>
      <c r="G3" s="21">
        <v>1874.66</v>
      </c>
      <c r="H3" s="21">
        <v>0.0</v>
      </c>
      <c r="I3" s="21">
        <v>0.013046026229858</v>
      </c>
      <c r="J3" s="50"/>
    </row>
    <row r="4">
      <c r="E4" s="68" t="s">
        <v>33</v>
      </c>
      <c r="F4" s="21">
        <v>1574.84</v>
      </c>
      <c r="G4" s="21">
        <v>1574.84</v>
      </c>
      <c r="H4" s="21">
        <v>0.0</v>
      </c>
      <c r="I4" s="21">
        <v>0.007936954498291</v>
      </c>
      <c r="J4" s="50"/>
    </row>
    <row r="5">
      <c r="E5" s="68" t="s">
        <v>34</v>
      </c>
      <c r="F5" s="21">
        <v>2610.7</v>
      </c>
      <c r="G5" s="21">
        <v>2610.7</v>
      </c>
      <c r="H5" s="21">
        <v>0.0</v>
      </c>
      <c r="I5" s="21">
        <v>0.098072052001953</v>
      </c>
      <c r="J5" s="50"/>
    </row>
    <row r="6">
      <c r="E6" s="68" t="s">
        <v>35</v>
      </c>
      <c r="F6" s="21">
        <v>1823.15</v>
      </c>
      <c r="G6" s="21">
        <v>1823.15</v>
      </c>
      <c r="H6" s="21">
        <v>0.0</v>
      </c>
      <c r="I6" s="21">
        <v>0.115545034408569</v>
      </c>
      <c r="J6" s="50"/>
    </row>
    <row r="7">
      <c r="E7" s="68" t="s">
        <v>36</v>
      </c>
      <c r="F7" s="21">
        <v>1821.42</v>
      </c>
      <c r="G7" s="21">
        <v>1821.42</v>
      </c>
      <c r="H7" s="21">
        <v>0.0</v>
      </c>
      <c r="I7" s="21">
        <v>0.011136054992676</v>
      </c>
      <c r="J7" s="50"/>
    </row>
    <row r="8">
      <c r="E8" s="57" t="s">
        <v>21</v>
      </c>
      <c r="F8" s="26">
        <f t="shared" ref="F8:G8" si="1">AVERAGE(F3:F7)</f>
        <v>1940.954</v>
      </c>
      <c r="G8" s="26">
        <f t="shared" si="1"/>
        <v>1940.954</v>
      </c>
      <c r="H8" s="26">
        <f>100*AVERAGE(H3:H7)</f>
        <v>0</v>
      </c>
      <c r="I8" s="26">
        <f>AVERAGE(I3:I7)</f>
        <v>0.04914722443</v>
      </c>
      <c r="J8" s="58" t="str">
        <f>IF(MAX(ABS(F8-'summary | O-IRP (high cost inst'!F$3), ABS(G8-'summary | O-IRP (high cost inst'!G$3), ABS(H8-'summary | O-IRP (high cost inst'!H$3), ABS(I8-'summary | O-IRP (high cost inst'!I3))&lt;0.01, "ok", "not ok")</f>
        <v>ok</v>
      </c>
    </row>
    <row r="9">
      <c r="D9" s="56">
        <v>10.0</v>
      </c>
      <c r="E9" s="68" t="s">
        <v>37</v>
      </c>
      <c r="F9" s="21">
        <v>3737.02</v>
      </c>
      <c r="G9" s="21">
        <v>3737.02</v>
      </c>
      <c r="H9" s="21">
        <v>0.0</v>
      </c>
      <c r="I9" s="21">
        <v>0.147128820419312</v>
      </c>
      <c r="J9" s="58"/>
    </row>
    <row r="10">
      <c r="E10" s="68" t="s">
        <v>38</v>
      </c>
      <c r="F10" s="21">
        <v>3867.61</v>
      </c>
      <c r="G10" s="21">
        <v>3867.61</v>
      </c>
      <c r="H10" s="21">
        <v>0.0</v>
      </c>
      <c r="I10" s="21">
        <v>0.262387990951538</v>
      </c>
      <c r="J10" s="58"/>
    </row>
    <row r="11">
      <c r="E11" s="68" t="s">
        <v>39</v>
      </c>
      <c r="F11" s="21">
        <v>3429.81</v>
      </c>
      <c r="G11" s="21">
        <v>3429.81</v>
      </c>
      <c r="H11" s="21">
        <v>0.0</v>
      </c>
      <c r="I11" s="21">
        <v>0.020197868347168</v>
      </c>
      <c r="J11" s="58"/>
    </row>
    <row r="12">
      <c r="E12" s="68" t="s">
        <v>40</v>
      </c>
      <c r="F12" s="21">
        <v>3349.85</v>
      </c>
      <c r="G12" s="21">
        <v>3349.85</v>
      </c>
      <c r="H12" s="21">
        <v>0.0</v>
      </c>
      <c r="I12" s="21">
        <v>0.039988040924072</v>
      </c>
      <c r="J12" s="58"/>
    </row>
    <row r="13">
      <c r="E13" s="68" t="s">
        <v>41</v>
      </c>
      <c r="F13" s="21">
        <v>3892.44</v>
      </c>
      <c r="G13" s="21">
        <v>3892.44</v>
      </c>
      <c r="H13" s="21">
        <v>0.0</v>
      </c>
      <c r="I13" s="21">
        <v>0.60954213142395</v>
      </c>
      <c r="J13" s="58"/>
    </row>
    <row r="14">
      <c r="E14" s="57" t="s">
        <v>21</v>
      </c>
      <c r="F14" s="26">
        <f t="shared" ref="F14:G14" si="2">AVERAGE(F9:F13)</f>
        <v>3655.346</v>
      </c>
      <c r="G14" s="26">
        <f t="shared" si="2"/>
        <v>3655.346</v>
      </c>
      <c r="H14" s="26">
        <f>100*AVERAGE(H9:H13)</f>
        <v>0</v>
      </c>
      <c r="I14" s="26">
        <f>AVERAGE(I9:I13)</f>
        <v>0.2158489704</v>
      </c>
      <c r="J14" s="59" t="str">
        <f>IF(MAX(ABS(F14-INDIRECT("'summary | O-IRP (high cost instances)'!F"&amp;ROW('summary | O-IRP (high cost inst'!F$3)+(ROW()-8)/6)), ABS(G14-INDIRECT("'summary | O-IRP (high cost instances)'!G"&amp;ROW('summary | O-IRP (high cost inst'!G$3)+(ROW()-8)/6)), ABS(H14-INDIRECT("'summary | O-IRP (high cost instances)'!H"&amp;ROW('summary | O-IRP (high cost inst'!H$3)+(ROW()-8)/6)), ABS(I14-INDIRECT("'summary | O-IRP (high cost instances)'!I"&amp;ROW('summary | O-IRP (high cost inst'!I$3)+(ROW()-8)/6)))&lt;0.01, "ok", "not ok")</f>
        <v>ok</v>
      </c>
    </row>
    <row r="15">
      <c r="D15" s="56">
        <v>15.0</v>
      </c>
      <c r="E15" s="68" t="s">
        <v>42</v>
      </c>
      <c r="F15" s="21">
        <v>4649.05</v>
      </c>
      <c r="G15" s="21">
        <v>4649.05</v>
      </c>
      <c r="H15" s="21">
        <v>0.0</v>
      </c>
      <c r="I15" s="21">
        <v>0.31884503364563</v>
      </c>
      <c r="J15" s="50"/>
    </row>
    <row r="16">
      <c r="E16" s="68" t="s">
        <v>43</v>
      </c>
      <c r="F16" s="21">
        <v>4525.51</v>
      </c>
      <c r="G16" s="21">
        <v>4525.51</v>
      </c>
      <c r="H16" s="21">
        <v>0.0</v>
      </c>
      <c r="I16" s="21">
        <v>0.309499025344849</v>
      </c>
      <c r="J16" s="50"/>
    </row>
    <row r="17">
      <c r="E17" s="68" t="s">
        <v>44</v>
      </c>
      <c r="F17" s="21">
        <v>5229.99</v>
      </c>
      <c r="G17" s="21">
        <v>5229.99</v>
      </c>
      <c r="H17" s="21">
        <v>0.0</v>
      </c>
      <c r="I17" s="21">
        <v>0.051788091659546</v>
      </c>
      <c r="J17" s="50"/>
    </row>
    <row r="18">
      <c r="E18" s="68" t="s">
        <v>45</v>
      </c>
      <c r="F18" s="21">
        <v>4217.46</v>
      </c>
      <c r="G18" s="21">
        <v>4217.46</v>
      </c>
      <c r="H18" s="21">
        <v>0.0</v>
      </c>
      <c r="I18" s="21">
        <v>0.922185897827148</v>
      </c>
      <c r="J18" s="50"/>
    </row>
    <row r="19">
      <c r="E19" s="68" t="s">
        <v>46</v>
      </c>
      <c r="F19" s="21">
        <v>4085.81</v>
      </c>
      <c r="G19" s="21">
        <v>4085.81</v>
      </c>
      <c r="H19" s="21">
        <v>0.0</v>
      </c>
      <c r="I19" s="21">
        <v>0.633525133132935</v>
      </c>
      <c r="J19" s="50"/>
    </row>
    <row r="20">
      <c r="E20" s="57" t="s">
        <v>21</v>
      </c>
      <c r="F20" s="26">
        <f t="shared" ref="F20:G20" si="3">AVERAGE(F15:F19)</f>
        <v>4541.564</v>
      </c>
      <c r="G20" s="26">
        <f t="shared" si="3"/>
        <v>4541.564</v>
      </c>
      <c r="H20" s="26">
        <f>100*AVERAGE(H15:H19)</f>
        <v>0</v>
      </c>
      <c r="I20" s="26">
        <f>AVERAGE(I15:I19)</f>
        <v>0.4471686363</v>
      </c>
      <c r="J20" s="59" t="str">
        <f>IF(MAX(ABS(F20-INDIRECT("'summary | O-IRP (high cost instances)'!F"&amp;ROW('summary | O-IRP (high cost inst'!F$3)+(ROW()-8)/6)), ABS(G20-INDIRECT("'summary | O-IRP (high cost instances)'!G"&amp;ROW('summary | O-IRP (high cost inst'!G$3)+(ROW()-8)/6)), ABS(H20-INDIRECT("'summary | O-IRP (high cost instances)'!H"&amp;ROW('summary | O-IRP (high cost inst'!H$3)+(ROW()-8)/6)), ABS(I20-INDIRECT("'summary | O-IRP (high cost instances)'!I"&amp;ROW('summary | O-IRP (high cost inst'!I$3)+(ROW()-8)/6)))&lt;0.01, "ok", "not ok")</f>
        <v>ok</v>
      </c>
    </row>
    <row r="21">
      <c r="D21" s="56">
        <v>20.0</v>
      </c>
      <c r="E21" s="68" t="s">
        <v>47</v>
      </c>
      <c r="F21" s="21">
        <v>5596.41</v>
      </c>
      <c r="G21" s="21">
        <v>5596.41</v>
      </c>
      <c r="H21" s="21">
        <v>0.0</v>
      </c>
      <c r="I21" s="21">
        <v>0.104947805404663</v>
      </c>
      <c r="J21" s="50"/>
    </row>
    <row r="22">
      <c r="E22" s="68" t="s">
        <v>48</v>
      </c>
      <c r="F22" s="21">
        <v>5831.79</v>
      </c>
      <c r="G22" s="21">
        <v>5831.79</v>
      </c>
      <c r="H22" s="21">
        <v>0.0</v>
      </c>
      <c r="I22" s="21">
        <v>0.215222835540771</v>
      </c>
      <c r="J22" s="50"/>
    </row>
    <row r="23">
      <c r="E23" s="68" t="s">
        <v>49</v>
      </c>
      <c r="F23" s="21">
        <v>6017.75</v>
      </c>
      <c r="G23" s="21">
        <v>6017.7499925</v>
      </c>
      <c r="H23" s="21">
        <v>1.24631311038657E-7</v>
      </c>
      <c r="I23" s="21">
        <v>0.152765989303589</v>
      </c>
      <c r="J23" s="50"/>
    </row>
    <row r="24">
      <c r="E24" s="68" t="s">
        <v>50</v>
      </c>
      <c r="F24" s="21">
        <v>5910.48</v>
      </c>
      <c r="G24" s="21">
        <v>5910.48</v>
      </c>
      <c r="H24" s="21">
        <v>0.0</v>
      </c>
      <c r="I24" s="21">
        <v>1.90568089485168</v>
      </c>
      <c r="J24" s="50"/>
    </row>
    <row r="25">
      <c r="E25" s="68" t="s">
        <v>51</v>
      </c>
      <c r="F25" s="21">
        <v>6441.41</v>
      </c>
      <c r="G25" s="21">
        <v>6441.41</v>
      </c>
      <c r="H25" s="21">
        <v>0.0</v>
      </c>
      <c r="I25" s="21">
        <v>2.33518099784851</v>
      </c>
      <c r="J25" s="50"/>
    </row>
    <row r="26">
      <c r="E26" s="57" t="s">
        <v>21</v>
      </c>
      <c r="F26" s="26">
        <f t="shared" ref="F26:G26" si="4">AVERAGE(F21:F25)</f>
        <v>5959.568</v>
      </c>
      <c r="G26" s="26">
        <f t="shared" si="4"/>
        <v>5959.567999</v>
      </c>
      <c r="H26" s="26">
        <f>100*AVERAGE(H21:H25)</f>
        <v>0.000002492626221</v>
      </c>
      <c r="I26" s="26">
        <f>AVERAGE(I21:I25)</f>
        <v>0.9427597046</v>
      </c>
      <c r="J26" s="59" t="str">
        <f>IF(MAX(ABS(F26-INDIRECT("'summary | O-IRP (high cost instances)'!F"&amp;ROW('summary | O-IRP (high cost inst'!F$3)+(ROW()-8)/6)), ABS(G26-INDIRECT("'summary | O-IRP (high cost instances)'!G"&amp;ROW('summary | O-IRP (high cost inst'!G$3)+(ROW()-8)/6)), ABS(H26-INDIRECT("'summary | O-IRP (high cost instances)'!H"&amp;ROW('summary | O-IRP (high cost inst'!H$3)+(ROW()-8)/6)), ABS(I26-INDIRECT("'summary | O-IRP (high cost instances)'!I"&amp;ROW('summary | O-IRP (high cost inst'!I$3)+(ROW()-8)/6)))&lt;0.01, "ok", "not ok")</f>
        <v>ok</v>
      </c>
    </row>
    <row r="27">
      <c r="D27" s="56">
        <v>25.0</v>
      </c>
      <c r="E27" s="68" t="s">
        <v>52</v>
      </c>
      <c r="F27" s="21">
        <v>6769.77</v>
      </c>
      <c r="G27" s="21">
        <v>6769.77</v>
      </c>
      <c r="H27" s="21">
        <v>0.0</v>
      </c>
      <c r="I27" s="21">
        <v>0.24921703338623</v>
      </c>
      <c r="J27" s="50"/>
    </row>
    <row r="28">
      <c r="E28" s="68" t="s">
        <v>53</v>
      </c>
      <c r="F28" s="21">
        <v>7165.29</v>
      </c>
      <c r="G28" s="21">
        <v>7165.29</v>
      </c>
      <c r="H28" s="21">
        <v>0.0</v>
      </c>
      <c r="I28" s="21">
        <v>2.31072783470154</v>
      </c>
      <c r="J28" s="50"/>
    </row>
    <row r="29">
      <c r="E29" s="68" t="s">
        <v>54</v>
      </c>
      <c r="F29" s="21">
        <v>7650.03</v>
      </c>
      <c r="G29" s="21">
        <v>7650.03</v>
      </c>
      <c r="H29" s="21">
        <v>0.0</v>
      </c>
      <c r="I29" s="21">
        <v>0.479387998580933</v>
      </c>
      <c r="J29" s="50"/>
    </row>
    <row r="30">
      <c r="E30" s="68" t="s">
        <v>55</v>
      </c>
      <c r="F30" s="21">
        <v>6992.62</v>
      </c>
      <c r="G30" s="21">
        <v>6992.62</v>
      </c>
      <c r="H30" s="21">
        <v>0.0</v>
      </c>
      <c r="I30" s="21">
        <v>12.5138938426971</v>
      </c>
      <c r="J30" s="50"/>
    </row>
    <row r="31">
      <c r="E31" s="68" t="s">
        <v>56</v>
      </c>
      <c r="F31" s="21">
        <v>8079.6099965</v>
      </c>
      <c r="G31" s="21">
        <v>8079.6099965</v>
      </c>
      <c r="H31" s="21">
        <v>0.0</v>
      </c>
      <c r="I31" s="21">
        <v>0.207864046096802</v>
      </c>
      <c r="J31" s="50"/>
    </row>
    <row r="32">
      <c r="E32" s="57" t="s">
        <v>21</v>
      </c>
      <c r="F32" s="26">
        <f t="shared" ref="F32:G32" si="5">AVERAGE(F27:F31)</f>
        <v>7331.463999</v>
      </c>
      <c r="G32" s="26">
        <f t="shared" si="5"/>
        <v>7331.463999</v>
      </c>
      <c r="H32" s="26">
        <f>100*AVERAGE(H27:H31)</f>
        <v>0</v>
      </c>
      <c r="I32" s="26">
        <f>AVERAGE(I27:I31)</f>
        <v>3.152218151</v>
      </c>
      <c r="J32" s="59" t="str">
        <f>IF(MAX(ABS(F32-INDIRECT("'summary | O-IRP (high cost instances)'!F"&amp;ROW('summary | O-IRP (high cost inst'!F$3)+(ROW()-8)/6)), ABS(G32-INDIRECT("'summary | O-IRP (high cost instances)'!G"&amp;ROW('summary | O-IRP (high cost inst'!G$3)+(ROW()-8)/6)), ABS(H32-INDIRECT("'summary | O-IRP (high cost instances)'!H"&amp;ROW('summary | O-IRP (high cost inst'!H$3)+(ROW()-8)/6)), ABS(I32-INDIRECT("'summary | O-IRP (high cost instances)'!I"&amp;ROW('summary | O-IRP (high cost inst'!I$3)+(ROW()-8)/6)))&lt;0.01, "ok", "not ok")</f>
        <v>ok</v>
      </c>
    </row>
    <row r="33">
      <c r="D33" s="56">
        <v>30.0</v>
      </c>
      <c r="E33" s="68" t="s">
        <v>57</v>
      </c>
      <c r="F33" s="21">
        <v>9735.2999865</v>
      </c>
      <c r="G33" s="21">
        <v>9735.2999865</v>
      </c>
      <c r="H33" s="21">
        <v>0.0</v>
      </c>
      <c r="I33" s="21">
        <v>1.4342679977417</v>
      </c>
      <c r="J33" s="50"/>
    </row>
    <row r="34">
      <c r="E34" s="68" t="s">
        <v>58</v>
      </c>
      <c r="F34" s="21">
        <v>8843.81</v>
      </c>
      <c r="G34" s="21">
        <v>8843.81</v>
      </c>
      <c r="H34" s="21">
        <v>0.0</v>
      </c>
      <c r="I34" s="21">
        <v>5.98832583427429</v>
      </c>
      <c r="J34" s="50"/>
    </row>
    <row r="35">
      <c r="E35" s="68" t="s">
        <v>59</v>
      </c>
      <c r="F35" s="21">
        <v>9733.9499995075</v>
      </c>
      <c r="G35" s="21">
        <v>9733.9499995075</v>
      </c>
      <c r="H35" s="21">
        <v>0.0</v>
      </c>
      <c r="I35" s="21">
        <v>1.40865898132324</v>
      </c>
      <c r="J35" s="50"/>
    </row>
    <row r="36">
      <c r="E36" s="68" t="s">
        <v>60</v>
      </c>
      <c r="F36" s="21">
        <v>7951.64</v>
      </c>
      <c r="G36" s="21">
        <v>7951.33</v>
      </c>
      <c r="H36" s="21">
        <v>0.003898566836532</v>
      </c>
      <c r="I36" s="21">
        <v>6.41598987579346</v>
      </c>
      <c r="J36" s="50"/>
    </row>
    <row r="37">
      <c r="E37" s="68" t="s">
        <v>61</v>
      </c>
      <c r="F37" s="21">
        <v>7840.83</v>
      </c>
      <c r="G37" s="21">
        <v>7840.83</v>
      </c>
      <c r="H37" s="21">
        <v>0.0</v>
      </c>
      <c r="I37" s="21">
        <v>0.559607028961182</v>
      </c>
      <c r="J37" s="50"/>
    </row>
    <row r="38">
      <c r="E38" s="57" t="s">
        <v>21</v>
      </c>
      <c r="F38" s="26">
        <f t="shared" ref="F38:I38" si="6">AVERAGE(F33:F37)</f>
        <v>8821.105997</v>
      </c>
      <c r="G38" s="26">
        <f t="shared" si="6"/>
        <v>8821.043997</v>
      </c>
      <c r="H38" s="26">
        <f t="shared" si="6"/>
        <v>0.0007797133673</v>
      </c>
      <c r="I38" s="26">
        <f t="shared" si="6"/>
        <v>3.161369944</v>
      </c>
      <c r="J38" s="59" t="str">
        <f>IF(MAX(ABS(F38-INDIRECT("'summary | O-IRP (high cost instances)'!F"&amp;ROW('summary | O-IRP (high cost inst'!F$3)+(ROW()-8)/6)), ABS(G38-INDIRECT("'summary | O-IRP (high cost instances)'!G"&amp;ROW('summary | O-IRP (high cost inst'!G$3)+(ROW()-8)/6)), ABS(H38-INDIRECT("'summary | O-IRP (high cost instances)'!H"&amp;ROW('summary | O-IRP (high cost inst'!H$3)+(ROW()-8)/6)), ABS(I38-INDIRECT("'summary | O-IRP (high cost instances)'!I"&amp;ROW('summary | O-IRP (high cost inst'!I$3)+(ROW()-8)/6)))&lt;0.01, "ok", "not ok")</f>
        <v>ok</v>
      </c>
    </row>
    <row r="39">
      <c r="D39" s="56">
        <v>35.0</v>
      </c>
      <c r="E39" s="68" t="s">
        <v>62</v>
      </c>
      <c r="F39" s="21">
        <v>9483.26</v>
      </c>
      <c r="G39" s="21">
        <v>9483.26</v>
      </c>
      <c r="H39" s="21">
        <v>0.0</v>
      </c>
      <c r="I39" s="21">
        <v>0.564697027206421</v>
      </c>
      <c r="J39" s="50"/>
    </row>
    <row r="40">
      <c r="E40" s="68" t="s">
        <v>63</v>
      </c>
      <c r="F40" s="21">
        <v>8550.27</v>
      </c>
      <c r="G40" s="21">
        <v>8550.27</v>
      </c>
      <c r="H40" s="21">
        <v>0.0</v>
      </c>
      <c r="I40" s="21">
        <v>8.90883302688599</v>
      </c>
      <c r="J40" s="50"/>
    </row>
    <row r="41">
      <c r="E41" s="68" t="s">
        <v>64</v>
      </c>
      <c r="F41" s="21">
        <v>11017.49</v>
      </c>
      <c r="G41" s="21">
        <v>11017.49</v>
      </c>
      <c r="H41" s="21">
        <v>0.0</v>
      </c>
      <c r="I41" s="21">
        <v>1.62115120887756</v>
      </c>
      <c r="J41" s="50"/>
    </row>
    <row r="42">
      <c r="E42" s="68" t="s">
        <v>65</v>
      </c>
      <c r="F42" s="21">
        <v>8387.08</v>
      </c>
      <c r="G42" s="21">
        <v>8387.08</v>
      </c>
      <c r="H42" s="21">
        <v>0.0</v>
      </c>
      <c r="I42" s="21">
        <v>1.47223997116089</v>
      </c>
      <c r="J42" s="50"/>
    </row>
    <row r="43">
      <c r="E43" s="68" t="s">
        <v>66</v>
      </c>
      <c r="F43" s="21">
        <v>8759.83</v>
      </c>
      <c r="G43" s="21">
        <v>8759.83</v>
      </c>
      <c r="H43" s="21">
        <v>0.0</v>
      </c>
      <c r="I43" s="21">
        <v>0.739871025085449</v>
      </c>
      <c r="J43" s="50"/>
    </row>
    <row r="44">
      <c r="E44" s="57" t="s">
        <v>21</v>
      </c>
      <c r="F44" s="26">
        <f t="shared" ref="F44:G44" si="7">AVERAGE(F39:F43)</f>
        <v>9239.586</v>
      </c>
      <c r="G44" s="26">
        <f t="shared" si="7"/>
        <v>9239.586</v>
      </c>
      <c r="H44" s="26">
        <f>100*AVERAGE(H39:H43)</f>
        <v>0</v>
      </c>
      <c r="I44" s="26">
        <f>AVERAGE(I39:I43)</f>
        <v>2.661358452</v>
      </c>
      <c r="J44" s="59" t="str">
        <f>IF(MAX(ABS(F44-INDIRECT("'summary | O-IRP (high cost instances)'!F"&amp;ROW('summary | O-IRP (high cost inst'!F$3)+(ROW()-8)/6)), ABS(G44-INDIRECT("'summary | O-IRP (high cost instances)'!G"&amp;ROW('summary | O-IRP (high cost inst'!G$3)+(ROW()-8)/6)), ABS(H44-INDIRECT("'summary | O-IRP (high cost instances)'!H"&amp;ROW('summary | O-IRP (high cost inst'!H$3)+(ROW()-8)/6)), ABS(I44-INDIRECT("'summary | O-IRP (high cost instances)'!I"&amp;ROW('summary | O-IRP (high cost inst'!I$3)+(ROW()-8)/6)))&lt;0.01, "ok", "not ok")</f>
        <v>ok</v>
      </c>
    </row>
    <row r="45">
      <c r="D45" s="56">
        <v>40.0</v>
      </c>
      <c r="E45" s="68" t="s">
        <v>67</v>
      </c>
      <c r="F45" s="21">
        <v>10715.04</v>
      </c>
      <c r="G45" s="21">
        <v>10715.04</v>
      </c>
      <c r="H45" s="21">
        <v>0.0</v>
      </c>
      <c r="I45" s="21">
        <v>2.51767587661743</v>
      </c>
      <c r="J45" s="50"/>
    </row>
    <row r="46">
      <c r="E46" s="68" t="s">
        <v>68</v>
      </c>
      <c r="F46" s="21">
        <v>9224.71</v>
      </c>
      <c r="G46" s="21">
        <v>9224.71</v>
      </c>
      <c r="H46" s="21">
        <v>0.0</v>
      </c>
      <c r="I46" s="21">
        <v>22.0214130878448</v>
      </c>
      <c r="J46" s="50"/>
    </row>
    <row r="47">
      <c r="E47" s="68" t="s">
        <v>69</v>
      </c>
      <c r="F47" s="21">
        <v>10884.61</v>
      </c>
      <c r="G47" s="21">
        <v>10884.61</v>
      </c>
      <c r="H47" s="21">
        <v>0.0</v>
      </c>
      <c r="I47" s="21">
        <v>1.22029113769531</v>
      </c>
      <c r="J47" s="50"/>
    </row>
    <row r="48">
      <c r="E48" s="68" t="s">
        <v>70</v>
      </c>
      <c r="F48" s="21">
        <v>9262.28999725</v>
      </c>
      <c r="G48" s="21">
        <v>9262.28999725</v>
      </c>
      <c r="H48" s="21">
        <v>0.0</v>
      </c>
      <c r="I48" s="21">
        <v>2.1105899810791</v>
      </c>
      <c r="J48" s="50"/>
    </row>
    <row r="49">
      <c r="E49" s="68" t="s">
        <v>71</v>
      </c>
      <c r="F49" s="21">
        <v>10409.79</v>
      </c>
      <c r="G49" s="21">
        <v>10409.79</v>
      </c>
      <c r="H49" s="21">
        <v>0.0</v>
      </c>
      <c r="I49" s="21">
        <v>12.1988520622253</v>
      </c>
      <c r="J49" s="50"/>
    </row>
    <row r="50">
      <c r="E50" s="57" t="s">
        <v>21</v>
      </c>
      <c r="F50" s="26">
        <f t="shared" ref="F50:G50" si="8">AVERAGE(F45:F49)</f>
        <v>10099.288</v>
      </c>
      <c r="G50" s="26">
        <f t="shared" si="8"/>
        <v>10099.288</v>
      </c>
      <c r="H50" s="26">
        <f>100*AVERAGE(H45:H49)</f>
        <v>0</v>
      </c>
      <c r="I50" s="26">
        <f>AVERAGE(I45:I49)</f>
        <v>8.013764429</v>
      </c>
      <c r="J50" s="59" t="str">
        <f>IF(MAX(ABS(F50-INDIRECT("'summary | O-IRP (high cost instances)'!F"&amp;ROW('summary | O-IRP (high cost inst'!F$3)+(ROW()-8)/6)), ABS(G50-INDIRECT("'summary | O-IRP (high cost instances)'!G"&amp;ROW('summary | O-IRP (high cost inst'!G$3)+(ROW()-8)/6)), ABS(H50-INDIRECT("'summary | O-IRP (high cost instances)'!H"&amp;ROW('summary | O-IRP (high cost inst'!H$3)+(ROW()-8)/6)), ABS(I50-INDIRECT("'summary | O-IRP (high cost instances)'!I"&amp;ROW('summary | O-IRP (high cost inst'!I$3)+(ROW()-8)/6)))&lt;0.01, "ok", "not ok")</f>
        <v>ok</v>
      </c>
    </row>
    <row r="51">
      <c r="D51" s="56">
        <v>45.0</v>
      </c>
      <c r="E51" s="68" t="s">
        <v>72</v>
      </c>
      <c r="F51" s="21">
        <v>11353.23</v>
      </c>
      <c r="G51" s="21">
        <v>11353.23</v>
      </c>
      <c r="H51" s="21">
        <v>0.0</v>
      </c>
      <c r="I51" s="21">
        <v>1.83414387702942</v>
      </c>
      <c r="J51" s="50"/>
    </row>
    <row r="52">
      <c r="E52" s="68" t="s">
        <v>73</v>
      </c>
      <c r="F52" s="21">
        <v>10581.21</v>
      </c>
      <c r="G52" s="21">
        <v>10581.21</v>
      </c>
      <c r="H52" s="21">
        <v>0.0</v>
      </c>
      <c r="I52" s="21">
        <v>1.55807876586914</v>
      </c>
      <c r="J52" s="50"/>
    </row>
    <row r="53">
      <c r="E53" s="68" t="s">
        <v>74</v>
      </c>
      <c r="F53" s="21">
        <v>11863.62</v>
      </c>
      <c r="G53" s="21">
        <v>11863.62</v>
      </c>
      <c r="H53" s="21">
        <v>0.0</v>
      </c>
      <c r="I53" s="21">
        <v>1.65112209320068</v>
      </c>
      <c r="J53" s="50"/>
    </row>
    <row r="54">
      <c r="E54" s="68" t="s">
        <v>75</v>
      </c>
      <c r="F54" s="21">
        <v>10936.81</v>
      </c>
      <c r="G54" s="21">
        <v>10936.81</v>
      </c>
      <c r="H54" s="21">
        <v>0.0</v>
      </c>
      <c r="I54" s="21">
        <v>6.90801095962524</v>
      </c>
      <c r="J54" s="50"/>
    </row>
    <row r="55">
      <c r="E55" s="68" t="s">
        <v>76</v>
      </c>
      <c r="F55" s="21">
        <v>10865.43</v>
      </c>
      <c r="G55" s="21">
        <v>10865.43</v>
      </c>
      <c r="H55" s="21">
        <v>0.0</v>
      </c>
      <c r="I55" s="21">
        <v>21.388267993927</v>
      </c>
      <c r="J55" s="50"/>
    </row>
    <row r="56">
      <c r="E56" s="57" t="s">
        <v>21</v>
      </c>
      <c r="F56" s="26">
        <f t="shared" ref="F56:G56" si="9">AVERAGE(F51:F55)</f>
        <v>11120.06</v>
      </c>
      <c r="G56" s="26">
        <f t="shared" si="9"/>
        <v>11120.06</v>
      </c>
      <c r="H56" s="26">
        <f>100*AVERAGE(H51:H55)</f>
        <v>0</v>
      </c>
      <c r="I56" s="26">
        <f>AVERAGE(I51:I55)</f>
        <v>6.667924738</v>
      </c>
      <c r="J56" s="59" t="str">
        <f>IF(MAX(ABS(F56-INDIRECT("'summary | O-IRP (high cost instances)'!F"&amp;ROW('summary | O-IRP (high cost inst'!F$3)+(ROW()-8)/6)), ABS(G56-INDIRECT("'summary | O-IRP (high cost instances)'!G"&amp;ROW('summary | O-IRP (high cost inst'!G$3)+(ROW()-8)/6)), ABS(H56-INDIRECT("'summary | O-IRP (high cost instances)'!H"&amp;ROW('summary | O-IRP (high cost inst'!H$3)+(ROW()-8)/6)), ABS(I56-INDIRECT("'summary | O-IRP (high cost instances)'!I"&amp;ROW('summary | O-IRP (high cost inst'!I$3)+(ROW()-8)/6)))&lt;0.01, "ok", "not ok")</f>
        <v>ok</v>
      </c>
    </row>
    <row r="57">
      <c r="D57" s="56">
        <v>50.0</v>
      </c>
      <c r="E57" s="68" t="s">
        <v>77</v>
      </c>
      <c r="F57" s="21">
        <v>11614.94</v>
      </c>
      <c r="G57" s="21">
        <v>11614.94</v>
      </c>
      <c r="H57" s="21">
        <v>0.0</v>
      </c>
      <c r="I57" s="21">
        <v>48.8917520046234</v>
      </c>
      <c r="J57" s="50"/>
    </row>
    <row r="58">
      <c r="E58" s="68" t="s">
        <v>78</v>
      </c>
      <c r="F58" s="21">
        <v>12130.85</v>
      </c>
      <c r="G58" s="21">
        <v>12130.85</v>
      </c>
      <c r="H58" s="21">
        <v>0.0</v>
      </c>
      <c r="I58" s="21">
        <v>10.5025491714478</v>
      </c>
      <c r="J58" s="50"/>
    </row>
    <row r="59">
      <c r="E59" s="68" t="s">
        <v>79</v>
      </c>
      <c r="F59" s="21">
        <v>12255.3</v>
      </c>
      <c r="G59" s="21">
        <v>12255.3</v>
      </c>
      <c r="H59" s="21">
        <v>0.0</v>
      </c>
      <c r="I59" s="21">
        <v>12.059798002243</v>
      </c>
      <c r="J59" s="50"/>
    </row>
    <row r="60">
      <c r="E60" s="68" t="s">
        <v>80</v>
      </c>
      <c r="F60" s="21">
        <v>13189.47</v>
      </c>
      <c r="G60" s="21">
        <v>13189.47</v>
      </c>
      <c r="H60" s="21">
        <v>0.0</v>
      </c>
      <c r="I60" s="21">
        <v>4.13742399215698</v>
      </c>
      <c r="J60" s="50"/>
    </row>
    <row r="61">
      <c r="E61" s="68" t="s">
        <v>81</v>
      </c>
      <c r="F61" s="21">
        <v>12476.95</v>
      </c>
      <c r="G61" s="21">
        <v>12476.95</v>
      </c>
      <c r="H61" s="21">
        <v>0.0</v>
      </c>
      <c r="I61" s="21">
        <v>153.925034999847</v>
      </c>
      <c r="J61" s="50"/>
    </row>
    <row r="62">
      <c r="E62" s="57" t="s">
        <v>21</v>
      </c>
      <c r="F62" s="26">
        <f t="shared" ref="F62:G62" si="10">AVERAGE(F57:F61)</f>
        <v>12333.502</v>
      </c>
      <c r="G62" s="26">
        <f t="shared" si="10"/>
        <v>12333.502</v>
      </c>
      <c r="H62" s="26">
        <f>100*AVERAGE(H57:H61)</f>
        <v>0</v>
      </c>
      <c r="I62" s="26">
        <f>AVERAGE(I57:I61)</f>
        <v>45.90331163</v>
      </c>
      <c r="J62" s="59" t="str">
        <f>IF(MAX(ABS(F62-INDIRECT("'summary | O-IRP (high cost instances)'!F"&amp;ROW('summary | O-IRP (high cost inst'!F$3)+(ROW()-8)/6)), ABS(G62-INDIRECT("'summary | O-IRP (high cost instances)'!G"&amp;ROW('summary | O-IRP (high cost inst'!G$3)+(ROW()-8)/6)), ABS(H62-INDIRECT("'summary | O-IRP (high cost instances)'!H"&amp;ROW('summary | O-IRP (high cost inst'!H$3)+(ROW()-8)/6)), ABS(I62-INDIRECT("'summary | O-IRP (high cost instances)'!I"&amp;ROW('summary | O-IRP (high cost inst'!I$3)+(ROW()-8)/6)))&lt;0.01, "ok", "not ok")</f>
        <v>ok</v>
      </c>
    </row>
    <row r="63">
      <c r="D63" s="60" t="s">
        <v>21</v>
      </c>
      <c r="E63" s="69"/>
      <c r="F63" s="70"/>
      <c r="G63" s="70"/>
      <c r="H63" s="70"/>
      <c r="I63" s="70"/>
      <c r="J63" s="50"/>
    </row>
    <row r="64">
      <c r="C64" s="56">
        <v>2.0</v>
      </c>
      <c r="D64" s="56">
        <v>5.0</v>
      </c>
      <c r="E64" s="68" t="s">
        <v>32</v>
      </c>
      <c r="F64" s="21">
        <v>2031.11</v>
      </c>
      <c r="G64" s="21">
        <v>2031.11</v>
      </c>
      <c r="H64" s="21">
        <v>0.0</v>
      </c>
      <c r="I64" s="21">
        <v>0.18815803527832</v>
      </c>
      <c r="J64" s="50"/>
    </row>
    <row r="65">
      <c r="E65" s="68" t="s">
        <v>33</v>
      </c>
      <c r="F65" s="21">
        <v>1761.77</v>
      </c>
      <c r="G65" s="21">
        <v>1761.77</v>
      </c>
      <c r="H65" s="21">
        <v>0.0</v>
      </c>
      <c r="I65" s="21">
        <v>3.03957891464233</v>
      </c>
      <c r="J65" s="50"/>
    </row>
    <row r="66">
      <c r="E66" s="68" t="s">
        <v>34</v>
      </c>
      <c r="F66" s="21">
        <v>3290.7</v>
      </c>
      <c r="G66" s="21">
        <v>3290.7</v>
      </c>
      <c r="H66" s="21">
        <v>0.0</v>
      </c>
      <c r="I66" s="21">
        <v>0.238362073898315</v>
      </c>
      <c r="J66" s="50"/>
    </row>
    <row r="67">
      <c r="E67" s="68" t="s">
        <v>35</v>
      </c>
      <c r="F67" s="21">
        <v>2143.15</v>
      </c>
      <c r="G67" s="21">
        <v>2143.15</v>
      </c>
      <c r="H67" s="21">
        <v>0.0</v>
      </c>
      <c r="I67" s="21">
        <v>0.201525926589966</v>
      </c>
      <c r="J67" s="50"/>
    </row>
    <row r="68">
      <c r="E68" s="68" t="s">
        <v>36</v>
      </c>
      <c r="F68" s="21">
        <v>2023.74</v>
      </c>
      <c r="G68" s="21">
        <v>2023.74</v>
      </c>
      <c r="H68" s="21">
        <v>0.0</v>
      </c>
      <c r="I68" s="21">
        <v>0.267886877059936</v>
      </c>
      <c r="J68" s="50"/>
    </row>
    <row r="69">
      <c r="E69" s="57" t="s">
        <v>21</v>
      </c>
      <c r="F69" s="26">
        <f t="shared" ref="F69:G69" si="11">AVERAGE(F64:F68)</f>
        <v>2250.094</v>
      </c>
      <c r="G69" s="26">
        <f t="shared" si="11"/>
        <v>2250.094</v>
      </c>
      <c r="H69" s="26">
        <f>100*AVERAGE(H64:H68)</f>
        <v>0</v>
      </c>
      <c r="I69" s="26">
        <f>AVERAGE(I64:I68)</f>
        <v>0.7871023655</v>
      </c>
      <c r="J69" s="59" t="str">
        <f>IF(MAX(ABS(F69-INDIRECT("'summary | O-IRP (high cost instances)'!F"&amp;ROW('summary | O-IRP (high cost inst'!F$4)+(ROW()-9)/6)), ABS(G69-INDIRECT("'summary | O-IRP (high cost instances)'!G"&amp;ROW('summary | O-IRP (high cost inst'!G$4)+(ROW()-9)/6)), ABS(H69-INDIRECT("'summary | O-IRP (high cost instances)'!H"&amp;ROW('summary | O-IRP (high cost inst'!H$4)+(ROW()-9)/6)), ABS(I69-INDIRECT("'summary | O-IRP (high cost instances)'!I"&amp;ROW('summary | O-IRP (high cost inst'!I$4)+(ROW()-9)/6)))&lt;0.01, "ok", "not ok")</f>
        <v>ok</v>
      </c>
    </row>
    <row r="70">
      <c r="D70" s="56">
        <v>10.0</v>
      </c>
      <c r="E70" s="68" t="s">
        <v>37</v>
      </c>
      <c r="F70" s="21">
        <v>4257.02</v>
      </c>
      <c r="G70" s="21">
        <v>4257.02</v>
      </c>
      <c r="H70" s="21">
        <v>0.0</v>
      </c>
      <c r="I70" s="21">
        <v>1.56335997581482</v>
      </c>
      <c r="J70" s="50"/>
    </row>
    <row r="71">
      <c r="E71" s="68" t="s">
        <v>38</v>
      </c>
      <c r="F71" s="21">
        <v>4443.9</v>
      </c>
      <c r="G71" s="21">
        <v>4443.9</v>
      </c>
      <c r="H71" s="21">
        <v>0.0</v>
      </c>
      <c r="I71" s="21">
        <v>1.0555739402771</v>
      </c>
      <c r="J71" s="50"/>
    </row>
    <row r="72">
      <c r="E72" s="68" t="s">
        <v>39</v>
      </c>
      <c r="F72" s="21">
        <v>3766.95</v>
      </c>
      <c r="G72" s="21">
        <v>3766.95</v>
      </c>
      <c r="H72" s="21">
        <v>0.0</v>
      </c>
      <c r="I72" s="21">
        <v>0.879225969314575</v>
      </c>
      <c r="J72" s="50"/>
    </row>
    <row r="73">
      <c r="E73" s="68" t="s">
        <v>40</v>
      </c>
      <c r="F73" s="21">
        <v>4058.85</v>
      </c>
      <c r="G73" s="21">
        <v>4058.85</v>
      </c>
      <c r="H73" s="21">
        <v>0.0</v>
      </c>
      <c r="I73" s="21">
        <v>1.50540995597839</v>
      </c>
      <c r="J73" s="50"/>
    </row>
    <row r="74">
      <c r="E74" s="68" t="s">
        <v>41</v>
      </c>
      <c r="F74" s="21">
        <v>4113.43979079625</v>
      </c>
      <c r="G74" s="21">
        <v>4113.43979079625</v>
      </c>
      <c r="H74" s="21">
        <v>0.0</v>
      </c>
      <c r="I74" s="21">
        <v>0.883049011230469</v>
      </c>
      <c r="J74" s="50"/>
    </row>
    <row r="75">
      <c r="E75" s="57" t="s">
        <v>21</v>
      </c>
      <c r="F75" s="26">
        <f t="shared" ref="F75:G75" si="12">AVERAGE(F70:F74)</f>
        <v>4128.031958</v>
      </c>
      <c r="G75" s="26">
        <f t="shared" si="12"/>
        <v>4128.031958</v>
      </c>
      <c r="H75" s="26">
        <f>100*AVERAGE(H70:H74)</f>
        <v>0</v>
      </c>
      <c r="I75" s="26">
        <f>AVERAGE(I70:I74)</f>
        <v>1.177323771</v>
      </c>
      <c r="J75" s="59" t="str">
        <f>IF(MAX(ABS(F75-INDIRECT("'summary | O-IRP (high cost instances)'!F"&amp;ROW('summary | O-IRP (high cost inst'!F$4)+(ROW()-9)/6)), ABS(G75-INDIRECT("'summary | O-IRP (high cost instances)'!G"&amp;ROW('summary | O-IRP (high cost inst'!G$4)+(ROW()-9)/6)), ABS(H75-INDIRECT("'summary | O-IRP (high cost instances)'!H"&amp;ROW('summary | O-IRP (high cost inst'!H$4)+(ROW()-9)/6)), ABS(I75-INDIRECT("'summary | O-IRP (high cost instances)'!I"&amp;ROW('summary | O-IRP (high cost inst'!I$4)+(ROW()-9)/6)))&lt;0.01, "ok", "not ok")</f>
        <v>ok</v>
      </c>
    </row>
    <row r="76">
      <c r="D76" s="56">
        <v>15.0</v>
      </c>
      <c r="E76" s="68" t="s">
        <v>42</v>
      </c>
      <c r="F76" s="21">
        <v>4815.05</v>
      </c>
      <c r="G76" s="21">
        <v>4815.05</v>
      </c>
      <c r="H76" s="21">
        <v>0.0</v>
      </c>
      <c r="I76" s="21">
        <v>0.762187004089356</v>
      </c>
      <c r="J76" s="50"/>
    </row>
    <row r="77">
      <c r="E77" s="68" t="s">
        <v>43</v>
      </c>
      <c r="F77" s="21">
        <v>4951.64</v>
      </c>
      <c r="G77" s="21">
        <v>4951.64</v>
      </c>
      <c r="H77" s="21">
        <v>0.0</v>
      </c>
      <c r="I77" s="21">
        <v>4.06463193893433</v>
      </c>
      <c r="J77" s="50"/>
    </row>
    <row r="78">
      <c r="E78" s="68" t="s">
        <v>44</v>
      </c>
      <c r="F78" s="21">
        <v>5564.99</v>
      </c>
      <c r="G78" s="21">
        <v>5564.99</v>
      </c>
      <c r="H78" s="21">
        <v>0.0</v>
      </c>
      <c r="I78" s="21">
        <v>2.04787588119507</v>
      </c>
      <c r="J78" s="50"/>
    </row>
    <row r="79">
      <c r="E79" s="68" t="s">
        <v>45</v>
      </c>
      <c r="F79" s="21">
        <v>4579.8</v>
      </c>
      <c r="G79" s="21">
        <v>4579.8</v>
      </c>
      <c r="H79" s="21">
        <v>0.0</v>
      </c>
      <c r="I79" s="21">
        <v>3.39935922622681</v>
      </c>
      <c r="J79" s="50"/>
    </row>
    <row r="80">
      <c r="E80" s="68" t="s">
        <v>46</v>
      </c>
      <c r="F80" s="21">
        <v>4535.81</v>
      </c>
      <c r="G80" s="21">
        <v>4535.81</v>
      </c>
      <c r="H80" s="21">
        <v>0.0</v>
      </c>
      <c r="I80" s="21">
        <v>2.67705106735229</v>
      </c>
      <c r="J80" s="50"/>
    </row>
    <row r="81">
      <c r="E81" s="57" t="s">
        <v>21</v>
      </c>
      <c r="F81" s="26">
        <f t="shared" ref="F81:G81" si="13">AVERAGE(F76:F80)</f>
        <v>4889.458</v>
      </c>
      <c r="G81" s="26">
        <f t="shared" si="13"/>
        <v>4889.458</v>
      </c>
      <c r="H81" s="26">
        <f>100*AVERAGE(H76:H80)</f>
        <v>0</v>
      </c>
      <c r="I81" s="26">
        <f>AVERAGE(I76:I80)</f>
        <v>2.590221024</v>
      </c>
      <c r="J81" s="59" t="str">
        <f>IF(MAX(ABS(F81-INDIRECT("'summary | O-IRP (high cost instances)'!F"&amp;ROW('summary | O-IRP (high cost inst'!F$4)+(ROW()-9)/6)), ABS(G81-INDIRECT("'summary | O-IRP (high cost instances)'!G"&amp;ROW('summary | O-IRP (high cost inst'!G$4)+(ROW()-9)/6)), ABS(H81-INDIRECT("'summary | O-IRP (high cost instances)'!H"&amp;ROW('summary | O-IRP (high cost inst'!H$4)+(ROW()-9)/6)), ABS(I81-INDIRECT("'summary | O-IRP (high cost instances)'!I"&amp;ROW('summary | O-IRP (high cost inst'!I$4)+(ROW()-9)/6)))&lt;0.01, "ok", "not ok")</f>
        <v>ok</v>
      </c>
    </row>
    <row r="82">
      <c r="D82" s="56">
        <v>20.0</v>
      </c>
      <c r="E82" s="68" t="s">
        <v>47</v>
      </c>
      <c r="F82" s="21">
        <v>6246.41</v>
      </c>
      <c r="G82" s="21">
        <v>6246.41</v>
      </c>
      <c r="H82" s="21">
        <v>0.0</v>
      </c>
      <c r="I82" s="21">
        <v>8.59365296363831</v>
      </c>
      <c r="J82" s="50"/>
    </row>
    <row r="83">
      <c r="E83" s="68" t="s">
        <v>48</v>
      </c>
      <c r="F83" s="21">
        <v>5998.79</v>
      </c>
      <c r="G83" s="21">
        <v>5998.79</v>
      </c>
      <c r="H83" s="21">
        <v>0.0</v>
      </c>
      <c r="I83" s="21">
        <v>2.30117392539978</v>
      </c>
      <c r="J83" s="50"/>
    </row>
    <row r="84">
      <c r="E84" s="68" t="s">
        <v>49</v>
      </c>
      <c r="F84" s="21">
        <v>6245.75</v>
      </c>
      <c r="G84" s="21">
        <v>6245.75</v>
      </c>
      <c r="H84" s="21">
        <v>0.0</v>
      </c>
      <c r="I84" s="21">
        <v>2.92272996902466</v>
      </c>
      <c r="J84" s="50"/>
    </row>
    <row r="85">
      <c r="E85" s="68" t="s">
        <v>50</v>
      </c>
      <c r="F85" s="21">
        <v>6346.32</v>
      </c>
      <c r="G85" s="21">
        <v>6346.32</v>
      </c>
      <c r="H85" s="21">
        <v>0.0</v>
      </c>
      <c r="I85" s="21">
        <v>59.1256499290466</v>
      </c>
      <c r="J85" s="50"/>
    </row>
    <row r="86">
      <c r="E86" s="68" t="s">
        <v>51</v>
      </c>
      <c r="F86" s="21">
        <v>7008.41</v>
      </c>
      <c r="G86" s="21">
        <v>7008.41</v>
      </c>
      <c r="H86" s="21">
        <v>0.0</v>
      </c>
      <c r="I86" s="21">
        <v>18.7786989212036</v>
      </c>
      <c r="J86" s="50"/>
    </row>
    <row r="87">
      <c r="E87" s="57" t="s">
        <v>21</v>
      </c>
      <c r="F87" s="26">
        <f t="shared" ref="F87:G87" si="14">AVERAGE(F82:F86)</f>
        <v>6369.136</v>
      </c>
      <c r="G87" s="26">
        <f t="shared" si="14"/>
        <v>6369.136</v>
      </c>
      <c r="H87" s="26">
        <f>100*AVERAGE(H82:H86)</f>
        <v>0</v>
      </c>
      <c r="I87" s="26">
        <f>AVERAGE(I82:I86)</f>
        <v>18.34438114</v>
      </c>
      <c r="J87" s="59" t="str">
        <f>IF(MAX(ABS(F87-INDIRECT("'summary | O-IRP (high cost instances)'!F"&amp;ROW('summary | O-IRP (high cost inst'!F$4)+(ROW()-9)/6)), ABS(G87-INDIRECT("'summary | O-IRP (high cost instances)'!G"&amp;ROW('summary | O-IRP (high cost inst'!G$4)+(ROW()-9)/6)), ABS(H87-INDIRECT("'summary | O-IRP (high cost instances)'!H"&amp;ROW('summary | O-IRP (high cost inst'!H$4)+(ROW()-9)/6)), ABS(I87-INDIRECT("'summary | O-IRP (high cost instances)'!I"&amp;ROW('summary | O-IRP (high cost inst'!I$4)+(ROW()-9)/6)))&lt;0.01, "ok", "not ok")</f>
        <v>ok</v>
      </c>
    </row>
    <row r="88">
      <c r="D88" s="56">
        <v>25.0</v>
      </c>
      <c r="E88" s="68" t="s">
        <v>52</v>
      </c>
      <c r="F88" s="21">
        <v>7061.77</v>
      </c>
      <c r="G88" s="21">
        <v>7061.77</v>
      </c>
      <c r="H88" s="21">
        <v>0.0</v>
      </c>
      <c r="I88" s="21">
        <v>3.77791810035706</v>
      </c>
      <c r="J88" s="50"/>
    </row>
    <row r="89">
      <c r="E89" s="68" t="s">
        <v>53</v>
      </c>
      <c r="F89" s="21">
        <v>7651.29</v>
      </c>
      <c r="G89" s="21">
        <v>7651.29</v>
      </c>
      <c r="H89" s="21">
        <v>0.0</v>
      </c>
      <c r="I89" s="21">
        <v>803.818660020828</v>
      </c>
      <c r="J89" s="50"/>
    </row>
    <row r="90">
      <c r="E90" s="68" t="s">
        <v>54</v>
      </c>
      <c r="F90" s="21">
        <v>8071.03</v>
      </c>
      <c r="G90" s="21">
        <v>8071.03</v>
      </c>
      <c r="H90" s="21">
        <v>0.0</v>
      </c>
      <c r="I90" s="21">
        <v>13.9984521865845</v>
      </c>
      <c r="J90" s="50"/>
    </row>
    <row r="91">
      <c r="E91" s="68" t="s">
        <v>55</v>
      </c>
      <c r="F91" s="21">
        <v>7169.62</v>
      </c>
      <c r="G91" s="21">
        <v>7169.62</v>
      </c>
      <c r="H91" s="21">
        <v>0.0</v>
      </c>
      <c r="I91" s="21">
        <v>5.10072898864746</v>
      </c>
      <c r="J91" s="50"/>
    </row>
    <row r="92">
      <c r="E92" s="68" t="s">
        <v>56</v>
      </c>
      <c r="F92" s="21">
        <v>8630.61</v>
      </c>
      <c r="G92" s="21">
        <v>8630.61</v>
      </c>
      <c r="H92" s="21">
        <v>0.0</v>
      </c>
      <c r="I92" s="21">
        <v>18.9968640804291</v>
      </c>
      <c r="J92" s="50"/>
    </row>
    <row r="93">
      <c r="E93" s="57" t="s">
        <v>21</v>
      </c>
      <c r="F93" s="26">
        <f t="shared" ref="F93:G93" si="15">AVERAGE(F88:F92)</f>
        <v>7716.864</v>
      </c>
      <c r="G93" s="26">
        <f t="shared" si="15"/>
        <v>7716.864</v>
      </c>
      <c r="H93" s="26">
        <f>100*AVERAGE(H88:H92)</f>
        <v>0</v>
      </c>
      <c r="I93" s="26">
        <f>AVERAGE(I88:I92)</f>
        <v>169.1385247</v>
      </c>
      <c r="J93" s="59" t="str">
        <f>IF(MAX(ABS(F93-INDIRECT("'summary | O-IRP (high cost instances)'!F"&amp;ROW('summary | O-IRP (high cost inst'!F$4)+(ROW()-9)/6)), ABS(G93-INDIRECT("'summary | O-IRP (high cost instances)'!G"&amp;ROW('summary | O-IRP (high cost inst'!G$4)+(ROW()-9)/6)), ABS(H93-INDIRECT("'summary | O-IRP (high cost instances)'!H"&amp;ROW('summary | O-IRP (high cost inst'!H$4)+(ROW()-9)/6)), ABS(I93-INDIRECT("'summary | O-IRP (high cost instances)'!I"&amp;ROW('summary | O-IRP (high cost inst'!I$4)+(ROW()-9)/6)))&lt;0.01, "ok", "not ok")</f>
        <v>ok</v>
      </c>
    </row>
    <row r="94">
      <c r="D94" s="56">
        <v>30.0</v>
      </c>
      <c r="E94" s="68" t="s">
        <v>57</v>
      </c>
      <c r="F94" s="21">
        <v>10111.3</v>
      </c>
      <c r="G94" s="21">
        <v>10111.3</v>
      </c>
      <c r="H94" s="21">
        <v>0.0</v>
      </c>
      <c r="I94" s="21">
        <v>109.726367950439</v>
      </c>
      <c r="J94" s="50"/>
    </row>
    <row r="95">
      <c r="E95" s="68" t="s">
        <v>58</v>
      </c>
      <c r="F95" s="21">
        <v>9159.80995590403</v>
      </c>
      <c r="G95" s="21">
        <v>9159.80995590403</v>
      </c>
      <c r="H95" s="21">
        <v>0.0</v>
      </c>
      <c r="I95" s="21">
        <v>53.8817729949951</v>
      </c>
      <c r="J95" s="50"/>
    </row>
    <row r="96">
      <c r="E96" s="68" t="s">
        <v>59</v>
      </c>
      <c r="F96" s="21">
        <v>9877.95</v>
      </c>
      <c r="G96" s="21">
        <v>9877.95</v>
      </c>
      <c r="H96" s="21">
        <v>0.0</v>
      </c>
      <c r="I96" s="21">
        <v>5.98180389404297</v>
      </c>
      <c r="J96" s="50"/>
    </row>
    <row r="97">
      <c r="E97" s="68" t="s">
        <v>60</v>
      </c>
      <c r="F97" s="21">
        <v>8231.8</v>
      </c>
      <c r="G97" s="21">
        <v>8231.8</v>
      </c>
      <c r="H97" s="21">
        <v>0.0</v>
      </c>
      <c r="I97" s="21">
        <v>20.7615759372711</v>
      </c>
      <c r="J97" s="50"/>
    </row>
    <row r="98">
      <c r="E98" s="68" t="s">
        <v>61</v>
      </c>
      <c r="F98" s="21">
        <v>8138.71</v>
      </c>
      <c r="G98" s="21">
        <v>8138.71</v>
      </c>
      <c r="H98" s="21">
        <v>0.0</v>
      </c>
      <c r="I98" s="21">
        <v>17.8671410083771</v>
      </c>
      <c r="J98" s="50"/>
    </row>
    <row r="99">
      <c r="E99" s="57" t="s">
        <v>21</v>
      </c>
      <c r="F99" s="26">
        <f t="shared" ref="F99:G99" si="16">AVERAGE(F94:F98)</f>
        <v>9103.913991</v>
      </c>
      <c r="G99" s="26">
        <f t="shared" si="16"/>
        <v>9103.913991</v>
      </c>
      <c r="H99" s="26">
        <f>100*AVERAGE(H94:H98)</f>
        <v>0</v>
      </c>
      <c r="I99" s="26">
        <f>AVERAGE(I94:I98)</f>
        <v>41.64373236</v>
      </c>
      <c r="J99" s="59" t="str">
        <f>IF(MAX(ABS(F99-INDIRECT("'summary | O-IRP (high cost instances)'!F"&amp;ROW('summary | O-IRP (high cost inst'!F$4)+(ROW()-9)/6)), ABS(G99-INDIRECT("'summary | O-IRP (high cost instances)'!G"&amp;ROW('summary | O-IRP (high cost inst'!G$4)+(ROW()-9)/6)), ABS(H99-INDIRECT("'summary | O-IRP (high cost instances)'!H"&amp;ROW('summary | O-IRP (high cost inst'!H$4)+(ROW()-9)/6)), ABS(I99-INDIRECT("'summary | O-IRP (high cost instances)'!I"&amp;ROW('summary | O-IRP (high cost inst'!I$4)+(ROW()-9)/6)))&lt;0.01, "ok", "not ok")</f>
        <v>ok</v>
      </c>
    </row>
    <row r="100">
      <c r="D100" s="56">
        <v>35.0</v>
      </c>
      <c r="E100" s="68" t="s">
        <v>62</v>
      </c>
      <c r="F100" s="21">
        <v>9734.26</v>
      </c>
      <c r="G100" s="21">
        <v>9734.26</v>
      </c>
      <c r="H100" s="21">
        <v>0.0</v>
      </c>
      <c r="I100" s="21">
        <v>11.3418729305267</v>
      </c>
      <c r="J100" s="50"/>
    </row>
    <row r="101">
      <c r="E101" s="68" t="s">
        <v>63</v>
      </c>
      <c r="F101" s="21">
        <v>8875.75</v>
      </c>
      <c r="G101" s="21">
        <v>8875.75</v>
      </c>
      <c r="H101" s="21">
        <v>0.0</v>
      </c>
      <c r="I101" s="21">
        <v>17.9591319561005</v>
      </c>
      <c r="J101" s="50"/>
    </row>
    <row r="102">
      <c r="E102" s="68" t="s">
        <v>64</v>
      </c>
      <c r="F102" s="21">
        <v>11388.4899856478</v>
      </c>
      <c r="G102" s="21">
        <v>11388.4899856478</v>
      </c>
      <c r="H102" s="21">
        <v>0.0</v>
      </c>
      <c r="I102" s="21">
        <v>176.912498950958</v>
      </c>
      <c r="J102" s="50"/>
    </row>
    <row r="103">
      <c r="E103" s="68" t="s">
        <v>65</v>
      </c>
      <c r="F103" s="21">
        <v>8598.08</v>
      </c>
      <c r="G103" s="21">
        <v>8598.08</v>
      </c>
      <c r="H103" s="21">
        <v>0.0</v>
      </c>
      <c r="I103" s="21">
        <v>29.541435956955</v>
      </c>
      <c r="J103" s="50"/>
    </row>
    <row r="104">
      <c r="E104" s="68" t="s">
        <v>66</v>
      </c>
      <c r="F104" s="21">
        <v>9037.83</v>
      </c>
      <c r="G104" s="21">
        <v>9037.83</v>
      </c>
      <c r="H104" s="21">
        <v>0.0</v>
      </c>
      <c r="I104" s="21">
        <v>131.304223060608</v>
      </c>
      <c r="J104" s="50"/>
    </row>
    <row r="105">
      <c r="E105" s="57" t="s">
        <v>21</v>
      </c>
      <c r="F105" s="26">
        <f t="shared" ref="F105:G105" si="17">AVERAGE(F100:F104)</f>
        <v>9526.881997</v>
      </c>
      <c r="G105" s="26">
        <f t="shared" si="17"/>
        <v>9526.881997</v>
      </c>
      <c r="H105" s="26">
        <f>100*AVERAGE(H100:H104)</f>
        <v>0</v>
      </c>
      <c r="I105" s="26">
        <f>AVERAGE(I100:I104)</f>
        <v>73.41183257</v>
      </c>
      <c r="J105" s="59" t="str">
        <f>IF(MAX(ABS(F105-INDIRECT("'summary | O-IRP (high cost instances)'!F"&amp;ROW('summary | O-IRP (high cost inst'!F$4)+(ROW()-9)/6)), ABS(G105-INDIRECT("'summary | O-IRP (high cost instances)'!G"&amp;ROW('summary | O-IRP (high cost inst'!G$4)+(ROW()-9)/6)), ABS(H105-INDIRECT("'summary | O-IRP (high cost instances)'!H"&amp;ROW('summary | O-IRP (high cost inst'!H$4)+(ROW()-9)/6)), ABS(I105-INDIRECT("'summary | O-IRP (high cost instances)'!I"&amp;ROW('summary | O-IRP (high cost inst'!I$4)+(ROW()-9)/6)))&lt;0.01, "ok", "not ok")</f>
        <v>ok</v>
      </c>
    </row>
    <row r="106">
      <c r="D106" s="56">
        <v>40.0</v>
      </c>
      <c r="E106" s="68" t="s">
        <v>67</v>
      </c>
      <c r="F106" s="21">
        <v>11005.04</v>
      </c>
      <c r="G106" s="21">
        <v>11005.04</v>
      </c>
      <c r="H106" s="21">
        <v>0.0</v>
      </c>
      <c r="I106" s="21">
        <v>3342.36734890938</v>
      </c>
      <c r="J106" s="50"/>
    </row>
    <row r="107">
      <c r="E107" s="68" t="s">
        <v>68</v>
      </c>
      <c r="F107" s="21">
        <v>9572.709925671</v>
      </c>
      <c r="G107" s="21">
        <v>9572.709925671</v>
      </c>
      <c r="H107" s="21">
        <v>0.0</v>
      </c>
      <c r="I107" s="21">
        <v>2634.34658885002</v>
      </c>
      <c r="J107" s="50"/>
    </row>
    <row r="108">
      <c r="E108" s="68" t="s">
        <v>69</v>
      </c>
      <c r="F108" s="21">
        <v>11115.61</v>
      </c>
      <c r="G108" s="21">
        <v>11115.61</v>
      </c>
      <c r="H108" s="21">
        <v>0.0</v>
      </c>
      <c r="I108" s="21">
        <v>106.440698862076</v>
      </c>
      <c r="J108" s="50"/>
    </row>
    <row r="109">
      <c r="E109" s="68" t="s">
        <v>70</v>
      </c>
      <c r="F109" s="21">
        <v>9464.29</v>
      </c>
      <c r="G109" s="21">
        <v>9464.29</v>
      </c>
      <c r="H109" s="21">
        <v>0.0</v>
      </c>
      <c r="I109" s="21">
        <v>30.4325399398804</v>
      </c>
      <c r="J109" s="50"/>
    </row>
    <row r="110">
      <c r="E110" s="68" t="s">
        <v>71</v>
      </c>
      <c r="F110" s="21">
        <v>10729.79</v>
      </c>
      <c r="G110" s="21">
        <v>10729.79</v>
      </c>
      <c r="H110" s="21">
        <v>0.0</v>
      </c>
      <c r="I110" s="21">
        <v>60.2065920829773</v>
      </c>
      <c r="J110" s="50"/>
    </row>
    <row r="111">
      <c r="E111" s="57" t="s">
        <v>21</v>
      </c>
      <c r="F111" s="26">
        <f t="shared" ref="F111:G111" si="18">AVERAGE(F106:F110)</f>
        <v>10377.48799</v>
      </c>
      <c r="G111" s="26">
        <f t="shared" si="18"/>
        <v>10377.48799</v>
      </c>
      <c r="H111" s="26">
        <f>100*AVERAGE(H106:H110)</f>
        <v>0</v>
      </c>
      <c r="I111" s="26">
        <f>AVERAGE(I106:I110)</f>
        <v>1234.758754</v>
      </c>
      <c r="J111" s="59" t="str">
        <f>IF(MAX(ABS(F111-INDIRECT("'summary | O-IRP (high cost instances)'!F"&amp;ROW('summary | O-IRP (high cost inst'!F$4)+(ROW()-9)/6)), ABS(G111-INDIRECT("'summary | O-IRP (high cost instances)'!G"&amp;ROW('summary | O-IRP (high cost inst'!G$4)+(ROW()-9)/6)), ABS(H111-INDIRECT("'summary | O-IRP (high cost instances)'!H"&amp;ROW('summary | O-IRP (high cost inst'!H$4)+(ROW()-9)/6)), ABS(I111-INDIRECT("'summary | O-IRP (high cost instances)'!I"&amp;ROW('summary | O-IRP (high cost inst'!I$4)+(ROW()-9)/6)))&lt;0.01, "ok", "not ok")</f>
        <v>ok</v>
      </c>
    </row>
    <row r="112">
      <c r="D112" s="56">
        <v>45.0</v>
      </c>
      <c r="E112" s="68" t="s">
        <v>72</v>
      </c>
      <c r="F112" s="21">
        <v>11480.23</v>
      </c>
      <c r="G112" s="21">
        <v>11480.23</v>
      </c>
      <c r="H112" s="21">
        <v>0.0</v>
      </c>
      <c r="I112" s="21">
        <v>28.8572051525116</v>
      </c>
      <c r="J112" s="50"/>
    </row>
    <row r="113">
      <c r="E113" s="68" t="s">
        <v>73</v>
      </c>
      <c r="F113" s="21">
        <v>11059.2098403492</v>
      </c>
      <c r="G113" s="21">
        <v>11059.2098403492</v>
      </c>
      <c r="H113" s="21">
        <v>0.0</v>
      </c>
      <c r="I113" s="21">
        <v>302.553479194641</v>
      </c>
      <c r="J113" s="50"/>
    </row>
    <row r="114">
      <c r="E114" s="68" t="s">
        <v>74</v>
      </c>
      <c r="F114" s="21">
        <v>12013.62</v>
      </c>
      <c r="G114" s="21">
        <v>12013.62</v>
      </c>
      <c r="H114" s="21">
        <v>0.0</v>
      </c>
      <c r="I114" s="21">
        <v>18.893520116806</v>
      </c>
      <c r="J114" s="50"/>
    </row>
    <row r="115">
      <c r="E115" s="68" t="s">
        <v>75</v>
      </c>
      <c r="F115" s="21">
        <v>11462.01</v>
      </c>
      <c r="G115" s="21">
        <v>11178.9754365258</v>
      </c>
      <c r="H115" s="21">
        <v>2.46932748683837</v>
      </c>
      <c r="I115" s="21">
        <v>7212.21630692482</v>
      </c>
      <c r="J115" s="50"/>
    </row>
    <row r="116">
      <c r="E116" s="68" t="s">
        <v>76</v>
      </c>
      <c r="F116" s="21">
        <v>11053.9799109559</v>
      </c>
      <c r="G116" s="21">
        <v>11053.9799109559</v>
      </c>
      <c r="H116" s="21">
        <v>0.0</v>
      </c>
      <c r="I116" s="21">
        <v>2172.34557890892</v>
      </c>
      <c r="J116" s="50"/>
    </row>
    <row r="117">
      <c r="E117" s="57" t="s">
        <v>21</v>
      </c>
      <c r="F117" s="26">
        <f t="shared" ref="F117:I117" si="19">AVERAGE(F112:F116)</f>
        <v>11413.80995</v>
      </c>
      <c r="G117" s="26">
        <f t="shared" si="19"/>
        <v>11357.20304</v>
      </c>
      <c r="H117" s="26">
        <f t="shared" si="19"/>
        <v>0.4938654974</v>
      </c>
      <c r="I117" s="26">
        <f t="shared" si="19"/>
        <v>1946.973218</v>
      </c>
      <c r="J117" s="59" t="str">
        <f>IF(MAX(ABS(F117-INDIRECT("'summary | O-IRP (high cost instances)'!F"&amp;ROW('summary | O-IRP (high cost inst'!F$4)+(ROW()-9)/6)), ABS(G117-INDIRECT("'summary | O-IRP (high cost instances)'!G"&amp;ROW('summary | O-IRP (high cost inst'!G$4)+(ROW()-9)/6)), ABS(H117-INDIRECT("'summary | O-IRP (high cost instances)'!H"&amp;ROW('summary | O-IRP (high cost inst'!H$4)+(ROW()-9)/6)), ABS(I117-INDIRECT("'summary | O-IRP (high cost instances)'!I"&amp;ROW('summary | O-IRP (high cost inst'!I$4)+(ROW()-9)/6)))&lt;0.01, "ok", "not ok")</f>
        <v>ok</v>
      </c>
    </row>
    <row r="118">
      <c r="D118" s="56">
        <v>50.0</v>
      </c>
      <c r="E118" s="68" t="s">
        <v>77</v>
      </c>
      <c r="F118" s="21">
        <v>12211.54</v>
      </c>
      <c r="G118" s="21">
        <v>11951.316618729</v>
      </c>
      <c r="H118" s="21">
        <v>2.13096285375109</v>
      </c>
      <c r="I118" s="21">
        <v>7213.40198206902</v>
      </c>
      <c r="J118" s="50"/>
    </row>
    <row r="119">
      <c r="E119" s="68" t="s">
        <v>78</v>
      </c>
      <c r="F119" s="21">
        <v>12460.85</v>
      </c>
      <c r="G119" s="21">
        <v>12460.85</v>
      </c>
      <c r="H119" s="21">
        <v>0.0</v>
      </c>
      <c r="I119" s="21">
        <v>433.552716970444</v>
      </c>
      <c r="J119" s="50"/>
    </row>
    <row r="120">
      <c r="E120" s="68" t="s">
        <v>79</v>
      </c>
      <c r="F120" s="21">
        <v>12508.9199630722</v>
      </c>
      <c r="G120" s="21">
        <v>12508.9199630722</v>
      </c>
      <c r="H120" s="21">
        <v>0.0</v>
      </c>
      <c r="I120" s="21">
        <v>3230.90058207512</v>
      </c>
      <c r="J120" s="50"/>
    </row>
    <row r="121">
      <c r="E121" s="68" t="s">
        <v>80</v>
      </c>
      <c r="F121" s="21">
        <v>13446.47</v>
      </c>
      <c r="G121" s="21">
        <v>13446.47</v>
      </c>
      <c r="H121" s="21">
        <v>0.0</v>
      </c>
      <c r="I121" s="21">
        <v>322.415974140167</v>
      </c>
      <c r="J121" s="50"/>
    </row>
    <row r="122">
      <c r="E122" s="71" t="s">
        <v>81</v>
      </c>
      <c r="F122" s="61">
        <v>12961.95</v>
      </c>
      <c r="G122" s="61">
        <v>12655.9498531858</v>
      </c>
      <c r="H122" s="61">
        <v>2.36075703743791</v>
      </c>
      <c r="I122" s="61">
        <v>7310.79251503944</v>
      </c>
      <c r="J122" s="50"/>
    </row>
    <row r="123">
      <c r="E123" s="57" t="s">
        <v>21</v>
      </c>
      <c r="F123" s="26">
        <f t="shared" ref="F123:I123" si="20">AVERAGE(F118:F122)</f>
        <v>12717.94599</v>
      </c>
      <c r="G123" s="26">
        <f t="shared" si="20"/>
        <v>12604.70129</v>
      </c>
      <c r="H123" s="26">
        <f t="shared" si="20"/>
        <v>0.8983439782</v>
      </c>
      <c r="I123" s="26">
        <f t="shared" si="20"/>
        <v>3702.212754</v>
      </c>
      <c r="J123" s="59" t="str">
        <f>IF(MAX(ABS(F123-INDIRECT("'summary | O-IRP (high cost instances)'!F"&amp;ROW('summary | O-IRP (high cost inst'!F$4)+(ROW()-9)/6)), ABS(G123-INDIRECT("'summary | O-IRP (high cost instances)'!G"&amp;ROW('summary | O-IRP (high cost inst'!G$4)+(ROW()-9)/6)), ABS(H123-INDIRECT("'summary | O-IRP (high cost instances)'!H"&amp;ROW('summary | O-IRP (high cost inst'!H$4)+(ROW()-9)/6)), ABS(I123-INDIRECT("'summary | O-IRP (high cost instances)'!I"&amp;ROW('summary | O-IRP (high cost inst'!I$4)+(ROW()-9)/6)))&lt;0.01, "ok", "not ok")</f>
        <v>ok</v>
      </c>
    </row>
    <row r="124">
      <c r="D124" s="60" t="s">
        <v>21</v>
      </c>
      <c r="E124" s="69"/>
      <c r="F124" s="70"/>
      <c r="G124" s="70"/>
      <c r="H124" s="70"/>
      <c r="I124" s="70"/>
      <c r="J124" s="50"/>
    </row>
    <row r="125">
      <c r="C125" s="56">
        <v>3.0</v>
      </c>
      <c r="D125" s="56">
        <v>5.0</v>
      </c>
      <c r="E125" s="68" t="s">
        <v>32</v>
      </c>
      <c r="F125" s="21">
        <v>2063.37</v>
      </c>
      <c r="G125" s="21">
        <v>2063.37</v>
      </c>
      <c r="H125" s="21">
        <v>0.0</v>
      </c>
      <c r="I125" s="21">
        <v>0.19184422492981</v>
      </c>
      <c r="J125" s="50"/>
    </row>
    <row r="126">
      <c r="E126" s="68" t="s">
        <v>33</v>
      </c>
      <c r="F126" s="21">
        <v>2156.69</v>
      </c>
      <c r="G126" s="21">
        <v>2156.69</v>
      </c>
      <c r="H126" s="21">
        <v>0.0</v>
      </c>
      <c r="I126" s="21">
        <v>0.448662996292114</v>
      </c>
      <c r="J126" s="50"/>
    </row>
    <row r="127">
      <c r="E127" s="68" t="s">
        <v>34</v>
      </c>
      <c r="F127" s="21">
        <v>3828.95997606632</v>
      </c>
      <c r="G127" s="21">
        <v>3828.95997606632</v>
      </c>
      <c r="H127" s="21">
        <v>0.0</v>
      </c>
      <c r="I127" s="21">
        <v>0.223836898803711</v>
      </c>
      <c r="J127" s="50"/>
    </row>
    <row r="128">
      <c r="E128" s="68" t="s">
        <v>35</v>
      </c>
      <c r="F128" s="21">
        <v>2716.21</v>
      </c>
      <c r="G128" s="21">
        <v>2716.21</v>
      </c>
      <c r="H128" s="21">
        <v>0.0</v>
      </c>
      <c r="I128" s="21">
        <v>0.377002000808716</v>
      </c>
      <c r="J128" s="50"/>
    </row>
    <row r="129">
      <c r="E129" s="68" t="s">
        <v>36</v>
      </c>
      <c r="F129" s="21">
        <v>2315.04</v>
      </c>
      <c r="G129" s="21">
        <v>2315.04</v>
      </c>
      <c r="H129" s="21">
        <v>0.0</v>
      </c>
      <c r="I129" s="21">
        <v>0.590451955795288</v>
      </c>
      <c r="J129" s="50"/>
    </row>
    <row r="130">
      <c r="E130" s="57" t="s">
        <v>21</v>
      </c>
      <c r="F130" s="26">
        <f t="shared" ref="F130:G130" si="21">AVERAGE(F125:F129)</f>
        <v>2616.053995</v>
      </c>
      <c r="G130" s="26">
        <f t="shared" si="21"/>
        <v>2616.053995</v>
      </c>
      <c r="H130" s="26">
        <f>100*AVERAGE(H125:H129)</f>
        <v>0</v>
      </c>
      <c r="I130" s="26">
        <f>AVERAGE(I125:I129)</f>
        <v>0.3663596153</v>
      </c>
      <c r="J130" s="59" t="str">
        <f>IF(MAX(ABS(F130-INDIRECT("'summary | O-IRP (high cost instances)'!F"&amp;ROW('summary | O-IRP (high cost inst'!F$5)+(ROW()-10)/6)), ABS(G130-INDIRECT("'summary | O-IRP (high cost instances)'!G"&amp;ROW('summary | O-IRP (high cost inst'!G$5)+(ROW()-10)/6)), ABS(H130-INDIRECT("'summary | O-IRP (high cost instances)'!H"&amp;ROW('summary | O-IRP (high cost inst'!H$5)+(ROW()-10)/6)), ABS(I130-INDIRECT("'summary | O-IRP (high cost instances)'!I"&amp;ROW('summary | O-IRP (high cost inst'!I$5)+(ROW()-10)/6)))&lt;0.01, "ok", "not ok")</f>
        <v>ok</v>
      </c>
    </row>
    <row r="131">
      <c r="D131" s="56">
        <v>10.0</v>
      </c>
      <c r="E131" s="68" t="s">
        <v>37</v>
      </c>
      <c r="F131" s="21">
        <v>4726.02</v>
      </c>
      <c r="G131" s="21">
        <v>4726.02</v>
      </c>
      <c r="H131" s="21">
        <v>0.0</v>
      </c>
      <c r="I131" s="21">
        <v>4.60087418556213</v>
      </c>
      <c r="J131" s="50"/>
    </row>
    <row r="132">
      <c r="E132" s="68" t="s">
        <v>38</v>
      </c>
      <c r="F132" s="21">
        <v>5105.35</v>
      </c>
      <c r="G132" s="21">
        <v>5105.35</v>
      </c>
      <c r="H132" s="21">
        <v>0.0</v>
      </c>
      <c r="I132" s="21">
        <v>4.04192209243774</v>
      </c>
      <c r="J132" s="50"/>
    </row>
    <row r="133">
      <c r="E133" s="68" t="s">
        <v>39</v>
      </c>
      <c r="F133" s="21">
        <v>4197.29</v>
      </c>
      <c r="G133" s="21">
        <v>4197.29</v>
      </c>
      <c r="H133" s="21">
        <v>0.0</v>
      </c>
      <c r="I133" s="21">
        <v>2.01497316360474</v>
      </c>
      <c r="J133" s="50"/>
    </row>
    <row r="134">
      <c r="E134" s="68" t="s">
        <v>40</v>
      </c>
      <c r="F134" s="21">
        <v>4747.84</v>
      </c>
      <c r="G134" s="21">
        <v>4747.84</v>
      </c>
      <c r="H134" s="21">
        <v>0.0</v>
      </c>
      <c r="I134" s="21">
        <v>2.79746603965759</v>
      </c>
      <c r="J134" s="50"/>
    </row>
    <row r="135">
      <c r="E135" s="68" t="s">
        <v>41</v>
      </c>
      <c r="F135" s="21">
        <v>4407.1</v>
      </c>
      <c r="G135" s="21">
        <v>4407.1</v>
      </c>
      <c r="H135" s="21">
        <v>0.0</v>
      </c>
      <c r="I135" s="21">
        <v>1.85604882240295</v>
      </c>
      <c r="J135" s="50"/>
    </row>
    <row r="136">
      <c r="E136" s="57" t="s">
        <v>21</v>
      </c>
      <c r="F136" s="26">
        <f t="shared" ref="F136:G136" si="22">AVERAGE(F131:F135)</f>
        <v>4636.72</v>
      </c>
      <c r="G136" s="26">
        <f t="shared" si="22"/>
        <v>4636.72</v>
      </c>
      <c r="H136" s="26">
        <f>100*AVERAGE(H131:H135)</f>
        <v>0</v>
      </c>
      <c r="I136" s="26">
        <f>AVERAGE(I131:I135)</f>
        <v>3.062256861</v>
      </c>
      <c r="J136" s="59" t="str">
        <f>IF(MAX(ABS(F136-INDIRECT("'summary | O-IRP (high cost instances)'!F"&amp;ROW('summary | O-IRP (high cost inst'!F$5)+(ROW()-10)/6)), ABS(G136-INDIRECT("'summary | O-IRP (high cost instances)'!G"&amp;ROW('summary | O-IRP (high cost inst'!G$5)+(ROW()-10)/6)), ABS(H136-INDIRECT("'summary | O-IRP (high cost instances)'!H"&amp;ROW('summary | O-IRP (high cost inst'!H$5)+(ROW()-10)/6)), ABS(I136-INDIRECT("'summary | O-IRP (high cost instances)'!I"&amp;ROW('summary | O-IRP (high cost inst'!I$5)+(ROW()-10)/6)))&lt;0.01, "ok", "not ok")</f>
        <v>ok</v>
      </c>
    </row>
    <row r="137">
      <c r="D137" s="56">
        <v>15.0</v>
      </c>
      <c r="E137" s="68" t="s">
        <v>42</v>
      </c>
      <c r="F137" s="21">
        <v>5300.97</v>
      </c>
      <c r="G137" s="21">
        <v>5300.97</v>
      </c>
      <c r="H137" s="21">
        <v>0.0</v>
      </c>
      <c r="I137" s="21">
        <v>3.84184908866882</v>
      </c>
      <c r="J137" s="50"/>
    </row>
    <row r="138">
      <c r="E138" s="68" t="s">
        <v>43</v>
      </c>
      <c r="F138" s="21">
        <v>5151.51</v>
      </c>
      <c r="G138" s="21">
        <v>5151.51</v>
      </c>
      <c r="H138" s="21">
        <v>0.0</v>
      </c>
      <c r="I138" s="21">
        <v>5.07395792007446</v>
      </c>
      <c r="J138" s="50"/>
    </row>
    <row r="139">
      <c r="E139" s="68" t="s">
        <v>44</v>
      </c>
      <c r="F139" s="21">
        <v>5836.99</v>
      </c>
      <c r="G139" s="21">
        <v>5836.99</v>
      </c>
      <c r="H139" s="21">
        <v>0.0</v>
      </c>
      <c r="I139" s="21">
        <v>3.07065296173096</v>
      </c>
      <c r="J139" s="50"/>
    </row>
    <row r="140">
      <c r="E140" s="68" t="s">
        <v>45</v>
      </c>
      <c r="F140" s="21">
        <v>4950.1</v>
      </c>
      <c r="G140" s="21">
        <v>4950.1</v>
      </c>
      <c r="H140" s="21">
        <v>0.0</v>
      </c>
      <c r="I140" s="21">
        <v>7.28844285011292</v>
      </c>
      <c r="J140" s="50"/>
    </row>
    <row r="141">
      <c r="E141" s="68" t="s">
        <v>46</v>
      </c>
      <c r="F141" s="21">
        <v>5185.53</v>
      </c>
      <c r="G141" s="21">
        <v>5185.53</v>
      </c>
      <c r="H141" s="21">
        <v>0.0</v>
      </c>
      <c r="I141" s="21">
        <v>14.4834990501404</v>
      </c>
      <c r="J141" s="50"/>
    </row>
    <row r="142">
      <c r="E142" s="57" t="s">
        <v>21</v>
      </c>
      <c r="F142" s="26">
        <f t="shared" ref="F142:G142" si="23">AVERAGE(F137:F141)</f>
        <v>5285.02</v>
      </c>
      <c r="G142" s="26">
        <f t="shared" si="23"/>
        <v>5285.02</v>
      </c>
      <c r="H142" s="26">
        <f>100*AVERAGE(H137:H141)</f>
        <v>0</v>
      </c>
      <c r="I142" s="26">
        <f>AVERAGE(I137:I141)</f>
        <v>6.751680374</v>
      </c>
      <c r="J142" s="59" t="str">
        <f>IF(MAX(ABS(F142-INDIRECT("'summary | O-IRP (high cost instances)'!F"&amp;ROW('summary | O-IRP (high cost inst'!F$5)+(ROW()-10)/6)), ABS(G142-INDIRECT("'summary | O-IRP (high cost instances)'!G"&amp;ROW('summary | O-IRP (high cost inst'!G$5)+(ROW()-10)/6)), ABS(H142-INDIRECT("'summary | O-IRP (high cost instances)'!H"&amp;ROW('summary | O-IRP (high cost inst'!H$5)+(ROW()-10)/6)), ABS(I142-INDIRECT("'summary | O-IRP (high cost instances)'!I"&amp;ROW('summary | O-IRP (high cost inst'!I$5)+(ROW()-10)/6)))&lt;0.01, "ok", "not ok")</f>
        <v>ok</v>
      </c>
    </row>
    <row r="143">
      <c r="D143" s="56">
        <v>20.0</v>
      </c>
      <c r="E143" s="68" t="s">
        <v>47</v>
      </c>
      <c r="F143" s="21">
        <v>6926.44992922577</v>
      </c>
      <c r="G143" s="21">
        <v>6926.44992922577</v>
      </c>
      <c r="H143" s="21">
        <v>0.0</v>
      </c>
      <c r="I143" s="21">
        <v>412.27166891098</v>
      </c>
      <c r="J143" s="50"/>
    </row>
    <row r="144">
      <c r="E144" s="68" t="s">
        <v>48</v>
      </c>
      <c r="F144" s="21">
        <v>6241.79</v>
      </c>
      <c r="G144" s="21">
        <v>6241.79</v>
      </c>
      <c r="H144" s="21">
        <v>0.0</v>
      </c>
      <c r="I144" s="21">
        <v>9.6965389251709</v>
      </c>
      <c r="J144" s="50"/>
    </row>
    <row r="145">
      <c r="E145" s="68" t="s">
        <v>49</v>
      </c>
      <c r="F145" s="21">
        <v>6491.75</v>
      </c>
      <c r="G145" s="21">
        <v>6491.75</v>
      </c>
      <c r="H145" s="21">
        <v>0.0</v>
      </c>
      <c r="I145" s="21">
        <v>5.37083101272583</v>
      </c>
      <c r="J145" s="50"/>
    </row>
    <row r="146">
      <c r="E146" s="68" t="s">
        <v>50</v>
      </c>
      <c r="F146" s="21">
        <v>6882.02</v>
      </c>
      <c r="G146" s="21">
        <v>6882.02</v>
      </c>
      <c r="H146" s="21">
        <v>0.0</v>
      </c>
      <c r="I146" s="21">
        <v>216.350347995758</v>
      </c>
      <c r="J146" s="50"/>
    </row>
    <row r="147">
      <c r="E147" s="68" t="s">
        <v>51</v>
      </c>
      <c r="F147" s="21">
        <v>7715.41</v>
      </c>
      <c r="G147" s="21">
        <v>7715.41</v>
      </c>
      <c r="H147" s="21">
        <v>0.0</v>
      </c>
      <c r="I147" s="21">
        <v>334.590073108673</v>
      </c>
      <c r="J147" s="50"/>
    </row>
    <row r="148">
      <c r="E148" s="57" t="s">
        <v>21</v>
      </c>
      <c r="F148" s="26">
        <f t="shared" ref="F148:G148" si="24">AVERAGE(F143:F147)</f>
        <v>6851.483986</v>
      </c>
      <c r="G148" s="26">
        <f t="shared" si="24"/>
        <v>6851.483986</v>
      </c>
      <c r="H148" s="26">
        <f>100*AVERAGE(H143:H147)</f>
        <v>0</v>
      </c>
      <c r="I148" s="26">
        <f>AVERAGE(I143:I147)</f>
        <v>195.655892</v>
      </c>
      <c r="J148" s="59" t="str">
        <f>IF(MAX(ABS(F148-INDIRECT("'summary | O-IRP (high cost instances)'!F"&amp;ROW('summary | O-IRP (high cost inst'!F$5)+(ROW()-10)/6)), ABS(G148-INDIRECT("'summary | O-IRP (high cost instances)'!G"&amp;ROW('summary | O-IRP (high cost inst'!G$5)+(ROW()-10)/6)), ABS(H148-INDIRECT("'summary | O-IRP (high cost instances)'!H"&amp;ROW('summary | O-IRP (high cost inst'!H$5)+(ROW()-10)/6)), ABS(I148-INDIRECT("'summary | O-IRP (high cost instances)'!I"&amp;ROW('summary | O-IRP (high cost inst'!I$5)+(ROW()-10)/6)))&lt;0.01, "ok", "not ok")</f>
        <v>ok</v>
      </c>
    </row>
    <row r="149">
      <c r="D149" s="56">
        <v>25.0</v>
      </c>
      <c r="E149" s="68" t="s">
        <v>52</v>
      </c>
      <c r="F149" s="21">
        <v>7431.77</v>
      </c>
      <c r="G149" s="21">
        <v>7431.77</v>
      </c>
      <c r="H149" s="21">
        <v>0.0</v>
      </c>
      <c r="I149" s="21">
        <v>8.48789000511169</v>
      </c>
      <c r="J149" s="50"/>
    </row>
    <row r="150">
      <c r="E150" s="68" t="s">
        <v>53</v>
      </c>
      <c r="F150" s="21">
        <v>8102.29</v>
      </c>
      <c r="G150" s="21">
        <v>8023.83955959164</v>
      </c>
      <c r="H150" s="21">
        <v>0.96825021578299</v>
      </c>
      <c r="I150" s="21">
        <v>7205.42019701004</v>
      </c>
      <c r="J150" s="50"/>
    </row>
    <row r="151">
      <c r="E151" s="68" t="s">
        <v>54</v>
      </c>
      <c r="F151" s="21">
        <v>8667.03</v>
      </c>
      <c r="G151" s="21">
        <v>8667.03</v>
      </c>
      <c r="H151" s="21">
        <v>0.0</v>
      </c>
      <c r="I151" s="21">
        <v>95.6901640892029</v>
      </c>
      <c r="J151" s="50"/>
    </row>
    <row r="152">
      <c r="E152" s="68" t="s">
        <v>55</v>
      </c>
      <c r="F152" s="21">
        <v>7589.17</v>
      </c>
      <c r="G152" s="21">
        <v>7589.17</v>
      </c>
      <c r="H152" s="21">
        <v>0.0</v>
      </c>
      <c r="I152" s="21">
        <v>17.1884207725525</v>
      </c>
      <c r="J152" s="50"/>
    </row>
    <row r="153">
      <c r="E153" s="68" t="s">
        <v>56</v>
      </c>
      <c r="F153" s="21">
        <v>9243.60999999999</v>
      </c>
      <c r="G153" s="21">
        <v>9243.60999999999</v>
      </c>
      <c r="H153" s="21">
        <v>0.0</v>
      </c>
      <c r="I153" s="21">
        <v>226.869050979614</v>
      </c>
      <c r="J153" s="50"/>
    </row>
    <row r="154">
      <c r="E154" s="57" t="s">
        <v>21</v>
      </c>
      <c r="F154" s="26">
        <f t="shared" ref="F154:I154" si="25">AVERAGE(F149:F153)</f>
        <v>8206.774</v>
      </c>
      <c r="G154" s="26">
        <f t="shared" si="25"/>
        <v>8191.083912</v>
      </c>
      <c r="H154" s="26">
        <f t="shared" si="25"/>
        <v>0.1936500432</v>
      </c>
      <c r="I154" s="26">
        <f t="shared" si="25"/>
        <v>1510.731145</v>
      </c>
      <c r="J154" s="59" t="str">
        <f>IF(MAX(ABS(F154-INDIRECT("'summary | O-IRP (high cost instances)'!F"&amp;ROW('summary | O-IRP (high cost inst'!F$5)+(ROW()-10)/6)), ABS(G154-INDIRECT("'summary | O-IRP (high cost instances)'!G"&amp;ROW('summary | O-IRP (high cost inst'!G$5)+(ROW()-10)/6)), ABS(H154-INDIRECT("'summary | O-IRP (high cost instances)'!H"&amp;ROW('summary | O-IRP (high cost inst'!H$5)+(ROW()-10)/6)), ABS(I154-INDIRECT("'summary | O-IRP (high cost instances)'!I"&amp;ROW('summary | O-IRP (high cost inst'!I$5)+(ROW()-10)/6)))&lt;0.01, "ok", "not ok")</f>
        <v>ok</v>
      </c>
    </row>
    <row r="155">
      <c r="D155" s="56">
        <v>30.0</v>
      </c>
      <c r="E155" s="68" t="s">
        <v>57</v>
      </c>
      <c r="F155" s="21">
        <v>10558.3</v>
      </c>
      <c r="G155" s="21">
        <v>10558.3</v>
      </c>
      <c r="H155" s="21">
        <v>0.0</v>
      </c>
      <c r="I155" s="21">
        <v>4695.8733818531</v>
      </c>
      <c r="J155" s="50"/>
    </row>
    <row r="156">
      <c r="E156" s="68" t="s">
        <v>58</v>
      </c>
      <c r="F156" s="21">
        <v>9615.87</v>
      </c>
      <c r="G156" s="21">
        <v>9615.87</v>
      </c>
      <c r="H156" s="21">
        <v>0.0</v>
      </c>
      <c r="I156" s="21">
        <v>954.335215091705</v>
      </c>
      <c r="J156" s="50"/>
    </row>
    <row r="157">
      <c r="E157" s="68" t="s">
        <v>59</v>
      </c>
      <c r="F157" s="21">
        <v>10081.95</v>
      </c>
      <c r="G157" s="21">
        <v>10081.95</v>
      </c>
      <c r="H157" s="21">
        <v>0.0</v>
      </c>
      <c r="I157" s="21">
        <v>18.713574886322</v>
      </c>
      <c r="J157" s="50"/>
    </row>
    <row r="158">
      <c r="E158" s="68" t="s">
        <v>60</v>
      </c>
      <c r="F158" s="21">
        <v>8590.23</v>
      </c>
      <c r="G158" s="21">
        <v>8590.23</v>
      </c>
      <c r="H158" s="21">
        <v>0.0</v>
      </c>
      <c r="I158" s="21">
        <v>100.160601854324</v>
      </c>
      <c r="J158" s="50"/>
    </row>
    <row r="159">
      <c r="E159" s="68" t="s">
        <v>61</v>
      </c>
      <c r="F159" s="21">
        <v>8514.82998385895</v>
      </c>
      <c r="G159" s="21">
        <v>8514.82998385895</v>
      </c>
      <c r="H159" s="21">
        <v>0.0</v>
      </c>
      <c r="I159" s="21">
        <v>5096.63911104202</v>
      </c>
      <c r="J159" s="50"/>
    </row>
    <row r="160">
      <c r="E160" s="57" t="s">
        <v>21</v>
      </c>
      <c r="F160" s="26">
        <f t="shared" ref="F160:G160" si="26">AVERAGE(F155:F159)</f>
        <v>9472.235997</v>
      </c>
      <c r="G160" s="26">
        <f t="shared" si="26"/>
        <v>9472.235997</v>
      </c>
      <c r="H160" s="26">
        <f>100*AVERAGE(H155:H159)</f>
        <v>0</v>
      </c>
      <c r="I160" s="26">
        <f>AVERAGE(I155:I159)</f>
        <v>2173.144377</v>
      </c>
      <c r="J160" s="59" t="str">
        <f>IF(MAX(ABS(F160-INDIRECT("'summary | O-IRP (high cost instances)'!F"&amp;ROW('summary | O-IRP (high cost inst'!F$5)+(ROW()-10)/6)), ABS(G160-INDIRECT("'summary | O-IRP (high cost instances)'!G"&amp;ROW('summary | O-IRP (high cost inst'!G$5)+(ROW()-10)/6)), ABS(H160-INDIRECT("'summary | O-IRP (high cost instances)'!H"&amp;ROW('summary | O-IRP (high cost inst'!H$5)+(ROW()-10)/6)), ABS(I160-INDIRECT("'summary | O-IRP (high cost instances)'!I"&amp;ROW('summary | O-IRP (high cost inst'!I$5)+(ROW()-10)/6)))&lt;0.01, "ok", "not ok")</f>
        <v>ok</v>
      </c>
    </row>
    <row r="161">
      <c r="D161" s="56">
        <v>35.0</v>
      </c>
      <c r="E161" s="68" t="s">
        <v>62</v>
      </c>
      <c r="F161" s="21">
        <v>10217.26</v>
      </c>
      <c r="G161" s="21">
        <v>10217.26</v>
      </c>
      <c r="H161" s="21">
        <v>0.0</v>
      </c>
      <c r="I161" s="21">
        <v>1094.64959788322</v>
      </c>
      <c r="J161" s="50"/>
    </row>
    <row r="162">
      <c r="E162" s="68" t="s">
        <v>63</v>
      </c>
      <c r="F162" s="21">
        <v>9243.36</v>
      </c>
      <c r="G162" s="21">
        <v>9243.36</v>
      </c>
      <c r="H162" s="21">
        <v>0.0</v>
      </c>
      <c r="I162" s="21">
        <v>105.148416996002</v>
      </c>
      <c r="J162" s="50"/>
    </row>
    <row r="163">
      <c r="E163" s="68" t="s">
        <v>64</v>
      </c>
      <c r="F163" s="21">
        <v>11974.49</v>
      </c>
      <c r="G163" s="21">
        <v>11808.49</v>
      </c>
      <c r="H163" s="21">
        <v>1.38628033427756</v>
      </c>
      <c r="I163" s="21">
        <v>7232.6524450779</v>
      </c>
      <c r="J163" s="50"/>
    </row>
    <row r="164">
      <c r="E164" s="68" t="s">
        <v>65</v>
      </c>
      <c r="F164" s="21">
        <v>9195.08</v>
      </c>
      <c r="G164" s="21">
        <v>8992.95127278323</v>
      </c>
      <c r="H164" s="21">
        <v>2.19822695633725</v>
      </c>
      <c r="I164" s="21">
        <v>7211.78376102448</v>
      </c>
      <c r="J164" s="50"/>
    </row>
    <row r="165">
      <c r="E165" s="68" t="s">
        <v>66</v>
      </c>
      <c r="F165" s="21">
        <v>9487.83</v>
      </c>
      <c r="G165" s="21">
        <v>9373.72316022391</v>
      </c>
      <c r="H165" s="21">
        <v>1.2026653067782</v>
      </c>
      <c r="I165" s="21">
        <v>7213.69964003563</v>
      </c>
      <c r="J165" s="50"/>
    </row>
    <row r="166">
      <c r="E166" s="57" t="s">
        <v>21</v>
      </c>
      <c r="F166" s="26">
        <f t="shared" ref="F166:I166" si="27">AVERAGE(F161:F165)</f>
        <v>10023.604</v>
      </c>
      <c r="G166" s="26">
        <f t="shared" si="27"/>
        <v>9927.156887</v>
      </c>
      <c r="H166" s="26">
        <f t="shared" si="27"/>
        <v>0.9574345195</v>
      </c>
      <c r="I166" s="26">
        <f t="shared" si="27"/>
        <v>4571.586772</v>
      </c>
      <c r="J166" s="59" t="str">
        <f>IF(MAX(ABS(F166-INDIRECT("'summary | O-IRP (high cost instances)'!F"&amp;ROW('summary | O-IRP (high cost inst'!F$5)+(ROW()-10)/6)), ABS(G166-INDIRECT("'summary | O-IRP (high cost instances)'!G"&amp;ROW('summary | O-IRP (high cost inst'!G$5)+(ROW()-10)/6)), ABS(H166-INDIRECT("'summary | O-IRP (high cost instances)'!H"&amp;ROW('summary | O-IRP (high cost inst'!H$5)+(ROW()-10)/6)), ABS(I166-INDIRECT("'summary | O-IRP (high cost instances)'!I"&amp;ROW('summary | O-IRP (high cost inst'!I$5)+(ROW()-10)/6)))&lt;0.01, "ok", "not ok")</f>
        <v>ok</v>
      </c>
    </row>
    <row r="167">
      <c r="D167" s="56">
        <v>40.0</v>
      </c>
      <c r="E167" s="68" t="s">
        <v>67</v>
      </c>
      <c r="F167" s="21">
        <v>11735.04</v>
      </c>
      <c r="G167" s="21">
        <v>11193.1377505818</v>
      </c>
      <c r="H167" s="21">
        <v>4.61781339831971</v>
      </c>
      <c r="I167" s="21">
        <v>7203.64866304398</v>
      </c>
      <c r="J167" s="50"/>
    </row>
    <row r="168">
      <c r="E168" s="68" t="s">
        <v>68</v>
      </c>
      <c r="F168" s="21">
        <v>9958.33</v>
      </c>
      <c r="G168" s="21">
        <v>9668.01380058597</v>
      </c>
      <c r="H168" s="21">
        <v>2.91531009129071</v>
      </c>
      <c r="I168" s="21">
        <v>7206.73832011223</v>
      </c>
      <c r="J168" s="50"/>
    </row>
    <row r="169">
      <c r="E169" s="68" t="s">
        <v>69</v>
      </c>
      <c r="F169" s="21">
        <v>11319.61</v>
      </c>
      <c r="G169" s="21">
        <v>11319.61</v>
      </c>
      <c r="H169" s="21">
        <v>0.0</v>
      </c>
      <c r="I169" s="21">
        <v>77.2143530845642</v>
      </c>
      <c r="J169" s="50"/>
    </row>
    <row r="170">
      <c r="E170" s="68" t="s">
        <v>70</v>
      </c>
      <c r="F170" s="21">
        <v>9721.29</v>
      </c>
      <c r="G170" s="21">
        <v>9721.29</v>
      </c>
      <c r="H170" s="21">
        <v>0.0</v>
      </c>
      <c r="I170" s="21">
        <v>78.0733249187469</v>
      </c>
      <c r="J170" s="50"/>
    </row>
    <row r="171">
      <c r="E171" s="68" t="s">
        <v>71</v>
      </c>
      <c r="F171" s="21">
        <v>11242.75</v>
      </c>
      <c r="G171" s="21">
        <v>10964.953320718</v>
      </c>
      <c r="H171" s="21">
        <v>2.47089617115021</v>
      </c>
      <c r="I171" s="21">
        <v>7282.00746488571</v>
      </c>
      <c r="J171" s="50"/>
    </row>
    <row r="172">
      <c r="E172" s="57" t="s">
        <v>21</v>
      </c>
      <c r="F172" s="26">
        <f t="shared" ref="F172:I172" si="28">AVERAGE(F167:F171)</f>
        <v>10795.404</v>
      </c>
      <c r="G172" s="26">
        <f t="shared" si="28"/>
        <v>10573.40097</v>
      </c>
      <c r="H172" s="26">
        <f t="shared" si="28"/>
        <v>2.000803932</v>
      </c>
      <c r="I172" s="26">
        <f t="shared" si="28"/>
        <v>4369.536425</v>
      </c>
      <c r="J172" s="59" t="str">
        <f>IF(MAX(ABS(F172-INDIRECT("'summary | O-IRP (high cost instances)'!F"&amp;ROW('summary | O-IRP (high cost inst'!F$5)+(ROW()-10)/6)), ABS(G172-INDIRECT("'summary | O-IRP (high cost instances)'!G"&amp;ROW('summary | O-IRP (high cost inst'!G$5)+(ROW()-10)/6)), ABS(H172-INDIRECT("'summary | O-IRP (high cost instances)'!H"&amp;ROW('summary | O-IRP (high cost inst'!H$5)+(ROW()-10)/6)), ABS(I172-INDIRECT("'summary | O-IRP (high cost instances)'!I"&amp;ROW('summary | O-IRP (high cost inst'!I$5)+(ROW()-10)/6)))&lt;0.01, "ok", "not ok")</f>
        <v>ok</v>
      </c>
    </row>
    <row r="173">
      <c r="D173" s="56">
        <v>45.0</v>
      </c>
      <c r="E173" s="68" t="s">
        <v>72</v>
      </c>
      <c r="F173" s="21">
        <v>11939.23</v>
      </c>
      <c r="G173" s="21">
        <v>11852.9035484653</v>
      </c>
      <c r="H173" s="21">
        <v>0.723048735426641</v>
      </c>
      <c r="I173" s="21">
        <v>7233.79352402687</v>
      </c>
      <c r="J173" s="50"/>
    </row>
    <row r="174">
      <c r="E174" s="68" t="s">
        <v>73</v>
      </c>
      <c r="F174" s="21">
        <v>11837.25</v>
      </c>
      <c r="G174" s="21">
        <v>11229.4916502715</v>
      </c>
      <c r="H174" s="21">
        <v>5.13428667746708</v>
      </c>
      <c r="I174" s="21">
        <v>7214.058811903</v>
      </c>
      <c r="J174" s="50"/>
    </row>
    <row r="175">
      <c r="E175" s="68" t="s">
        <v>74</v>
      </c>
      <c r="F175" s="21">
        <v>12155.62</v>
      </c>
      <c r="G175" s="21">
        <v>12155.62</v>
      </c>
      <c r="H175" s="21">
        <v>0.0</v>
      </c>
      <c r="I175" s="21">
        <v>44.7188189029694</v>
      </c>
      <c r="J175" s="50"/>
    </row>
    <row r="176">
      <c r="E176" s="68" t="s">
        <v>75</v>
      </c>
      <c r="F176" s="21">
        <v>12326.87</v>
      </c>
      <c r="G176" s="21">
        <v>11287.5134884478</v>
      </c>
      <c r="H176" s="21">
        <v>8.43163359029657</v>
      </c>
      <c r="I176" s="21">
        <v>7207.08931779862</v>
      </c>
      <c r="J176" s="50"/>
    </row>
    <row r="177">
      <c r="E177" s="68" t="s">
        <v>76</v>
      </c>
      <c r="F177" s="21">
        <v>11280.5398351578</v>
      </c>
      <c r="G177" s="21">
        <v>11161.4533171143</v>
      </c>
      <c r="H177" s="21">
        <v>1.05568102044527</v>
      </c>
      <c r="I177" s="21">
        <v>7204.21707701683</v>
      </c>
      <c r="J177" s="50"/>
    </row>
    <row r="178">
      <c r="E178" s="57" t="s">
        <v>21</v>
      </c>
      <c r="F178" s="26">
        <f t="shared" ref="F178:I178" si="29">AVERAGE(F173:F177)</f>
        <v>11907.90197</v>
      </c>
      <c r="G178" s="26">
        <f t="shared" si="29"/>
        <v>11537.3964</v>
      </c>
      <c r="H178" s="26">
        <f t="shared" si="29"/>
        <v>3.068930005</v>
      </c>
      <c r="I178" s="26">
        <f t="shared" si="29"/>
        <v>5780.77551</v>
      </c>
      <c r="J178" s="59" t="str">
        <f>IF(MAX(ABS(F178-INDIRECT("'summary | O-IRP (high cost instances)'!F"&amp;ROW('summary | O-IRP (high cost inst'!F$5)+(ROW()-10)/6)), ABS(G178-INDIRECT("'summary | O-IRP (high cost instances)'!G"&amp;ROW('summary | O-IRP (high cost inst'!G$5)+(ROW()-10)/6)), ABS(H178-INDIRECT("'summary | O-IRP (high cost instances)'!H"&amp;ROW('summary | O-IRP (high cost inst'!H$5)+(ROW()-10)/6)), ABS(I178-INDIRECT("'summary | O-IRP (high cost instances)'!I"&amp;ROW('summary | O-IRP (high cost inst'!I$5)+(ROW()-10)/6)))&lt;0.01, "ok", "not ok")</f>
        <v>ok</v>
      </c>
    </row>
    <row r="179">
      <c r="D179" s="56">
        <v>50.0</v>
      </c>
      <c r="E179" s="68" t="s">
        <v>77</v>
      </c>
      <c r="F179" s="21">
        <v>14116.33</v>
      </c>
      <c r="G179" s="21">
        <v>11881.5614449956</v>
      </c>
      <c r="H179" s="21">
        <v>15.8310875064865</v>
      </c>
      <c r="I179" s="21">
        <v>7203.02030611038</v>
      </c>
      <c r="J179" s="50"/>
    </row>
    <row r="180">
      <c r="E180" s="68" t="s">
        <v>78</v>
      </c>
      <c r="F180" s="21">
        <v>13751.26</v>
      </c>
      <c r="G180" s="21">
        <v>12712.9944392737</v>
      </c>
      <c r="H180" s="21">
        <v>7.55033037500778</v>
      </c>
      <c r="I180" s="21">
        <v>7235.27923703194</v>
      </c>
      <c r="J180" s="50"/>
    </row>
    <row r="181">
      <c r="E181" s="68" t="s">
        <v>79</v>
      </c>
      <c r="F181" s="21">
        <v>13008.22</v>
      </c>
      <c r="G181" s="21">
        <v>12562.4662083791</v>
      </c>
      <c r="H181" s="21">
        <v>3.42670858596288</v>
      </c>
      <c r="I181" s="21">
        <v>7205.17916202545</v>
      </c>
      <c r="J181" s="50"/>
    </row>
    <row r="182">
      <c r="E182" s="68" t="s">
        <v>80</v>
      </c>
      <c r="F182" s="21">
        <v>14205.47</v>
      </c>
      <c r="G182" s="21">
        <v>13685.4876489161</v>
      </c>
      <c r="H182" s="21">
        <v>3.66043750107447</v>
      </c>
      <c r="I182" s="21">
        <v>7206.88747811318</v>
      </c>
      <c r="J182" s="50"/>
    </row>
    <row r="183">
      <c r="E183" s="68" t="s">
        <v>81</v>
      </c>
      <c r="F183" s="21">
        <v>13818.95</v>
      </c>
      <c r="G183" s="21">
        <v>12749.7189507909</v>
      </c>
      <c r="H183" s="21">
        <v>7.73742613736315</v>
      </c>
      <c r="I183" s="21">
        <v>7220.47801780701</v>
      </c>
      <c r="J183" s="50"/>
    </row>
    <row r="184">
      <c r="E184" s="57" t="s">
        <v>21</v>
      </c>
      <c r="F184" s="26">
        <f t="shared" ref="F184:I184" si="30">AVERAGE(F179:F183)</f>
        <v>13780.046</v>
      </c>
      <c r="G184" s="26">
        <f t="shared" si="30"/>
        <v>12718.44574</v>
      </c>
      <c r="H184" s="26">
        <f t="shared" si="30"/>
        <v>7.641198021</v>
      </c>
      <c r="I184" s="26">
        <f t="shared" si="30"/>
        <v>7214.16884</v>
      </c>
      <c r="J184" s="59" t="str">
        <f>IF(MAX(ABS(F184-INDIRECT("'summary | O-IRP (high cost instances)'!F"&amp;ROW('summary | O-IRP (high cost inst'!F$5)+(ROW()-10)/6)), ABS(G184-INDIRECT("'summary | O-IRP (high cost instances)'!G"&amp;ROW('summary | O-IRP (high cost inst'!G$5)+(ROW()-10)/6)), ABS(H184-INDIRECT("'summary | O-IRP (high cost instances)'!H"&amp;ROW('summary | O-IRP (high cost inst'!H$5)+(ROW()-10)/6)), ABS(I184-INDIRECT("'summary | O-IRP (high cost instances)'!I"&amp;ROW('summary | O-IRP (high cost inst'!I$5)+(ROW()-10)/6)))&lt;0.01, "ok", "not ok")</f>
        <v>ok</v>
      </c>
    </row>
    <row r="185">
      <c r="D185" s="60" t="s">
        <v>21</v>
      </c>
      <c r="E185" s="69"/>
      <c r="F185" s="70"/>
      <c r="G185" s="70"/>
      <c r="H185" s="70"/>
      <c r="I185" s="70"/>
      <c r="J185" s="50"/>
    </row>
    <row r="186">
      <c r="C186" s="56">
        <v>4.0</v>
      </c>
      <c r="D186" s="56">
        <v>5.0</v>
      </c>
      <c r="E186" s="68" t="s">
        <v>32</v>
      </c>
      <c r="F186" s="21">
        <v>2235.75</v>
      </c>
      <c r="G186" s="21">
        <v>2235.75</v>
      </c>
      <c r="H186" s="21">
        <v>0.0</v>
      </c>
      <c r="I186" s="21">
        <v>0.529698848724365</v>
      </c>
      <c r="J186" s="50"/>
    </row>
    <row r="187">
      <c r="E187" s="68" t="s">
        <v>33</v>
      </c>
      <c r="F187" s="21">
        <v>2388.47</v>
      </c>
      <c r="G187" s="21">
        <v>2388.33</v>
      </c>
      <c r="H187" s="21">
        <v>0.005861492922318</v>
      </c>
      <c r="I187" s="21">
        <v>0.575982093811035</v>
      </c>
      <c r="J187" s="50"/>
    </row>
    <row r="188">
      <c r="E188" s="68" t="s">
        <v>34</v>
      </c>
      <c r="F188" s="21">
        <v>4445.22</v>
      </c>
      <c r="G188" s="21">
        <v>4445.22</v>
      </c>
      <c r="H188" s="21">
        <v>0.0</v>
      </c>
      <c r="I188" s="21">
        <v>0.520884037017822</v>
      </c>
      <c r="J188" s="50"/>
    </row>
    <row r="189">
      <c r="E189" s="68" t="s">
        <v>35</v>
      </c>
      <c r="F189" s="21">
        <v>3052.35</v>
      </c>
      <c r="G189" s="21">
        <v>3052.35</v>
      </c>
      <c r="H189" s="21">
        <v>0.0</v>
      </c>
      <c r="I189" s="21">
        <v>0.512112855911255</v>
      </c>
      <c r="J189" s="50"/>
    </row>
    <row r="190">
      <c r="E190" s="68" t="s">
        <v>36</v>
      </c>
      <c r="F190" s="21">
        <v>2475.88</v>
      </c>
      <c r="G190" s="21">
        <v>2475.88</v>
      </c>
      <c r="H190" s="21">
        <v>0.0</v>
      </c>
      <c r="I190" s="21">
        <v>0.566343069076538</v>
      </c>
      <c r="J190" s="50"/>
    </row>
    <row r="191">
      <c r="E191" s="57" t="s">
        <v>21</v>
      </c>
      <c r="F191" s="26">
        <f t="shared" ref="F191:I191" si="31">AVERAGE(F186:F190)</f>
        <v>2919.534</v>
      </c>
      <c r="G191" s="26">
        <f t="shared" si="31"/>
        <v>2919.506</v>
      </c>
      <c r="H191" s="26">
        <f t="shared" si="31"/>
        <v>0.001172298584</v>
      </c>
      <c r="I191" s="26">
        <f t="shared" si="31"/>
        <v>0.5410041809</v>
      </c>
      <c r="J191" s="59" t="str">
        <f>IF(MAX(ABS(F191-INDIRECT("'summary | O-IRP (high cost instances)'!F"&amp;ROW('summary | O-IRP (high cost inst'!F$6)+(ROW()-11)/6)), ABS(G191-INDIRECT("'summary | O-IRP (high cost instances)'!G"&amp;ROW('summary | O-IRP (high cost inst'!G$6)+(ROW()-11)/6)), ABS(H191-INDIRECT("'summary | O-IRP (high cost instances)'!H"&amp;ROW('summary | O-IRP (high cost inst'!H$6)+(ROW()-11)/6)), ABS(I191-INDIRECT("'summary | O-IRP (high cost instances)'!I"&amp;ROW('summary | O-IRP (high cost inst'!I$6)+(ROW()-11)/6)))&lt;0.01, "ok", "not ok")</f>
        <v>ok</v>
      </c>
    </row>
    <row r="192">
      <c r="D192" s="56">
        <v>10.0</v>
      </c>
      <c r="E192" s="68" t="s">
        <v>37</v>
      </c>
      <c r="F192" s="21">
        <v>5241.02</v>
      </c>
      <c r="G192" s="21">
        <v>5241.02</v>
      </c>
      <c r="H192" s="21">
        <v>0.0</v>
      </c>
      <c r="I192" s="21">
        <v>15.6518058776855</v>
      </c>
      <c r="J192" s="50"/>
    </row>
    <row r="193">
      <c r="E193" s="68" t="s">
        <v>38</v>
      </c>
      <c r="F193" s="21">
        <v>5904.22</v>
      </c>
      <c r="G193" s="21">
        <v>5904.22</v>
      </c>
      <c r="H193" s="21">
        <v>0.0</v>
      </c>
      <c r="I193" s="21">
        <v>21.2495000362396</v>
      </c>
      <c r="J193" s="50"/>
    </row>
    <row r="194">
      <c r="E194" s="68" t="s">
        <v>39</v>
      </c>
      <c r="F194" s="21">
        <v>4522.13</v>
      </c>
      <c r="G194" s="21">
        <v>4522.13</v>
      </c>
      <c r="H194" s="21">
        <v>0.0</v>
      </c>
      <c r="I194" s="21">
        <v>3.539705991745</v>
      </c>
      <c r="J194" s="50"/>
    </row>
    <row r="195">
      <c r="E195" s="68" t="s">
        <v>40</v>
      </c>
      <c r="F195" s="21">
        <v>5247.23</v>
      </c>
      <c r="G195" s="21">
        <v>5247.23</v>
      </c>
      <c r="H195" s="21">
        <v>0.0</v>
      </c>
      <c r="I195" s="21">
        <v>7.86232590675354</v>
      </c>
      <c r="J195" s="50"/>
    </row>
    <row r="196">
      <c r="E196" s="68" t="s">
        <v>41</v>
      </c>
      <c r="F196" s="21">
        <v>4827.43</v>
      </c>
      <c r="G196" s="21">
        <v>4827.43</v>
      </c>
      <c r="H196" s="21">
        <v>0.0</v>
      </c>
      <c r="I196" s="21">
        <v>10.9861359596252</v>
      </c>
      <c r="J196" s="50"/>
    </row>
    <row r="197">
      <c r="E197" s="57" t="s">
        <v>21</v>
      </c>
      <c r="F197" s="26">
        <f t="shared" ref="F197:G197" si="32">AVERAGE(F192:F196)</f>
        <v>5148.406</v>
      </c>
      <c r="G197" s="26">
        <f t="shared" si="32"/>
        <v>5148.406</v>
      </c>
      <c r="H197" s="26">
        <f>100*AVERAGE(H192:H196)</f>
        <v>0</v>
      </c>
      <c r="I197" s="26">
        <f>AVERAGE(I192:I196)</f>
        <v>11.85789475</v>
      </c>
      <c r="J197" s="59" t="str">
        <f>IF(MAX(ABS(F197-INDIRECT("'summary | O-IRP (high cost instances)'!F"&amp;ROW('summary | O-IRP (high cost inst'!F$6)+(ROW()-11)/6)), ABS(G197-INDIRECT("'summary | O-IRP (high cost instances)'!G"&amp;ROW('summary | O-IRP (high cost inst'!G$6)+(ROW()-11)/6)), ABS(H197-INDIRECT("'summary | O-IRP (high cost instances)'!H"&amp;ROW('summary | O-IRP (high cost inst'!H$6)+(ROW()-11)/6)), ABS(I197-INDIRECT("'summary | O-IRP (high cost instances)'!I"&amp;ROW('summary | O-IRP (high cost inst'!I$6)+(ROW()-11)/6)))&lt;0.01, "ok", "not ok")</f>
        <v>ok</v>
      </c>
    </row>
    <row r="198">
      <c r="D198" s="56">
        <v>15.0</v>
      </c>
      <c r="E198" s="68" t="s">
        <v>42</v>
      </c>
      <c r="F198" s="21">
        <v>5678.1</v>
      </c>
      <c r="G198" s="21">
        <v>5678.1</v>
      </c>
      <c r="H198" s="21">
        <v>0.0</v>
      </c>
      <c r="I198" s="21">
        <v>21.1611070632935</v>
      </c>
      <c r="J198" s="50"/>
    </row>
    <row r="199">
      <c r="E199" s="68" t="s">
        <v>43</v>
      </c>
      <c r="F199" s="21">
        <v>5788.32</v>
      </c>
      <c r="G199" s="21">
        <v>5788.32</v>
      </c>
      <c r="H199" s="21">
        <v>0.0</v>
      </c>
      <c r="I199" s="21">
        <v>85.6084458827973</v>
      </c>
      <c r="J199" s="50"/>
    </row>
    <row r="200">
      <c r="E200" s="68" t="s">
        <v>44</v>
      </c>
      <c r="F200" s="21">
        <v>6518.49</v>
      </c>
      <c r="G200" s="21">
        <v>6518.49</v>
      </c>
      <c r="H200" s="21">
        <v>0.0</v>
      </c>
      <c r="I200" s="21">
        <v>24.7919068336487</v>
      </c>
      <c r="J200" s="50"/>
    </row>
    <row r="201">
      <c r="E201" s="68" t="s">
        <v>45</v>
      </c>
      <c r="F201" s="21">
        <v>5264.10000000002</v>
      </c>
      <c r="G201" s="21">
        <v>5264.10000000002</v>
      </c>
      <c r="H201" s="21">
        <v>0.0</v>
      </c>
      <c r="I201" s="21">
        <v>12.1745941638947</v>
      </c>
      <c r="J201" s="50"/>
    </row>
    <row r="202">
      <c r="E202" s="68" t="s">
        <v>46</v>
      </c>
      <c r="F202" s="21">
        <v>5582.37</v>
      </c>
      <c r="G202" s="21">
        <v>5582.37</v>
      </c>
      <c r="H202" s="21">
        <v>0.0</v>
      </c>
      <c r="I202" s="21">
        <v>35.4867630004883</v>
      </c>
      <c r="J202" s="50"/>
    </row>
    <row r="203">
      <c r="E203" s="57" t="s">
        <v>21</v>
      </c>
      <c r="F203" s="26">
        <f t="shared" ref="F203:G203" si="33">AVERAGE(F198:F202)</f>
        <v>5766.276</v>
      </c>
      <c r="G203" s="26">
        <f t="shared" si="33"/>
        <v>5766.276</v>
      </c>
      <c r="H203" s="26">
        <f>100*AVERAGE(H198:H202)</f>
        <v>0</v>
      </c>
      <c r="I203" s="26">
        <f>AVERAGE(I198:I202)</f>
        <v>35.84456339</v>
      </c>
      <c r="J203" s="59" t="str">
        <f>IF(MAX(ABS(F203-INDIRECT("'summary | O-IRP (high cost instances)'!F"&amp;ROW('summary | O-IRP (high cost inst'!F$6)+(ROW()-11)/6)), ABS(G203-INDIRECT("'summary | O-IRP (high cost instances)'!G"&amp;ROW('summary | O-IRP (high cost inst'!G$6)+(ROW()-11)/6)), ABS(H203-INDIRECT("'summary | O-IRP (high cost instances)'!H"&amp;ROW('summary | O-IRP (high cost inst'!H$6)+(ROW()-11)/6)), ABS(I203-INDIRECT("'summary | O-IRP (high cost instances)'!I"&amp;ROW('summary | O-IRP (high cost inst'!I$6)+(ROW()-11)/6)))&lt;0.01, "ok", "not ok")</f>
        <v>ok</v>
      </c>
    </row>
    <row r="204">
      <c r="D204" s="56">
        <v>20.0</v>
      </c>
      <c r="E204" s="68" t="s">
        <v>47</v>
      </c>
      <c r="F204" s="21">
        <v>7479.29948424005</v>
      </c>
      <c r="G204" s="21">
        <v>7479.29948424005</v>
      </c>
      <c r="H204" s="21">
        <v>0.0</v>
      </c>
      <c r="I204" s="21">
        <v>3154.67466402054</v>
      </c>
      <c r="J204" s="50"/>
    </row>
    <row r="205">
      <c r="E205" s="68" t="s">
        <v>48</v>
      </c>
      <c r="F205" s="21">
        <v>6453.06000000004</v>
      </c>
      <c r="G205" s="21">
        <v>6453.06000000004</v>
      </c>
      <c r="H205" s="21">
        <v>0.0</v>
      </c>
      <c r="I205" s="21">
        <v>32.407858133316</v>
      </c>
      <c r="J205" s="50"/>
    </row>
    <row r="206">
      <c r="E206" s="68" t="s">
        <v>49</v>
      </c>
      <c r="F206" s="21">
        <v>7072.75</v>
      </c>
      <c r="G206" s="21">
        <v>7072.75</v>
      </c>
      <c r="H206" s="21">
        <v>0.0</v>
      </c>
      <c r="I206" s="21">
        <v>96.0284368991852</v>
      </c>
      <c r="J206" s="50"/>
    </row>
    <row r="207">
      <c r="E207" s="68" t="s">
        <v>50</v>
      </c>
      <c r="F207" s="21">
        <v>7551.63</v>
      </c>
      <c r="G207" s="21">
        <v>7551.63</v>
      </c>
      <c r="H207" s="21">
        <v>0.0</v>
      </c>
      <c r="I207" s="21">
        <v>2319.81061410904</v>
      </c>
      <c r="J207" s="50"/>
    </row>
    <row r="208">
      <c r="E208" s="68" t="s">
        <v>51</v>
      </c>
      <c r="F208" s="21">
        <v>8352.81999999473</v>
      </c>
      <c r="G208" s="21">
        <v>8352.81999999473</v>
      </c>
      <c r="H208" s="21">
        <v>0.0</v>
      </c>
      <c r="I208" s="21">
        <v>1002.64905810356</v>
      </c>
      <c r="J208" s="50"/>
    </row>
    <row r="209">
      <c r="E209" s="57" t="s">
        <v>21</v>
      </c>
      <c r="F209" s="26">
        <f t="shared" ref="F209:G209" si="34">AVERAGE(F204:F208)</f>
        <v>7381.911897</v>
      </c>
      <c r="G209" s="26">
        <f t="shared" si="34"/>
        <v>7381.911897</v>
      </c>
      <c r="H209" s="26">
        <f>100*AVERAGE(H204:H208)</f>
        <v>0</v>
      </c>
      <c r="I209" s="26">
        <f>AVERAGE(I204:I208)</f>
        <v>1321.114126</v>
      </c>
      <c r="J209" s="59" t="str">
        <f>IF(MAX(ABS(F209-INDIRECT("'summary | O-IRP (high cost instances)'!F"&amp;ROW('summary | O-IRP (high cost inst'!F$6)+(ROW()-11)/6)), ABS(G209-INDIRECT("'summary | O-IRP (high cost instances)'!G"&amp;ROW('summary | O-IRP (high cost inst'!G$6)+(ROW()-11)/6)), ABS(H209-INDIRECT("'summary | O-IRP (high cost instances)'!H"&amp;ROW('summary | O-IRP (high cost inst'!H$6)+(ROW()-11)/6)), ABS(I209-INDIRECT("'summary | O-IRP (high cost instances)'!I"&amp;ROW('summary | O-IRP (high cost inst'!I$6)+(ROW()-11)/6)))&lt;0.01, "ok", "not ok")</f>
        <v>ok</v>
      </c>
    </row>
    <row r="210">
      <c r="D210" s="56">
        <v>25.0</v>
      </c>
      <c r="E210" s="68" t="s">
        <v>52</v>
      </c>
      <c r="F210" s="21">
        <v>7877.55</v>
      </c>
      <c r="G210" s="21">
        <v>7877.55</v>
      </c>
      <c r="H210" s="21">
        <v>0.0</v>
      </c>
      <c r="I210" s="21">
        <v>46.0838088989258</v>
      </c>
      <c r="J210" s="50"/>
    </row>
    <row r="211">
      <c r="E211" s="68" t="s">
        <v>53</v>
      </c>
      <c r="F211" s="21">
        <v>8826.43</v>
      </c>
      <c r="G211" s="21">
        <v>8219.58220303324</v>
      </c>
      <c r="H211" s="21">
        <v>6.87534820948855</v>
      </c>
      <c r="I211" s="21">
        <v>7201.66735005379</v>
      </c>
      <c r="J211" s="50"/>
    </row>
    <row r="212">
      <c r="E212" s="68" t="s">
        <v>54</v>
      </c>
      <c r="F212" s="21">
        <v>9286.03</v>
      </c>
      <c r="G212" s="21">
        <v>9286.03</v>
      </c>
      <c r="H212" s="21">
        <v>0.0</v>
      </c>
      <c r="I212" s="21">
        <v>800.352386951447</v>
      </c>
      <c r="J212" s="50"/>
    </row>
    <row r="213">
      <c r="E213" s="68" t="s">
        <v>55</v>
      </c>
      <c r="F213" s="21">
        <v>7969.91</v>
      </c>
      <c r="G213" s="21">
        <v>7969.91</v>
      </c>
      <c r="H213" s="21">
        <v>0.0</v>
      </c>
      <c r="I213" s="21">
        <v>539.606346845627</v>
      </c>
      <c r="J213" s="50"/>
    </row>
    <row r="214">
      <c r="E214" s="68" t="s">
        <v>56</v>
      </c>
      <c r="F214" s="21">
        <v>9795.60994098551</v>
      </c>
      <c r="G214" s="21">
        <v>9795.60994098551</v>
      </c>
      <c r="H214" s="21">
        <v>0.0</v>
      </c>
      <c r="I214" s="21">
        <v>4688.75229716301</v>
      </c>
      <c r="J214" s="50"/>
    </row>
    <row r="215">
      <c r="E215" s="57" t="s">
        <v>21</v>
      </c>
      <c r="F215" s="26">
        <f t="shared" ref="F215:I215" si="35">AVERAGE(F210:F214)</f>
        <v>8751.105988</v>
      </c>
      <c r="G215" s="26">
        <f t="shared" si="35"/>
        <v>8629.736429</v>
      </c>
      <c r="H215" s="26">
        <f t="shared" si="35"/>
        <v>1.375069642</v>
      </c>
      <c r="I215" s="26">
        <f t="shared" si="35"/>
        <v>2655.292438</v>
      </c>
      <c r="J215" s="59" t="str">
        <f>IF(MAX(ABS(F215-INDIRECT("'summary | O-IRP (high cost instances)'!F"&amp;ROW('summary | O-IRP (high cost inst'!F$6)+(ROW()-11)/6)), ABS(G215-INDIRECT("'summary | O-IRP (high cost instances)'!G"&amp;ROW('summary | O-IRP (high cost inst'!G$6)+(ROW()-11)/6)), ABS(H215-INDIRECT("'summary | O-IRP (high cost instances)'!H"&amp;ROW('summary | O-IRP (high cost inst'!H$6)+(ROW()-11)/6)), ABS(I215-INDIRECT("'summary | O-IRP (high cost instances)'!I"&amp;ROW('summary | O-IRP (high cost inst'!I$6)+(ROW()-11)/6)))&lt;0.01, "ok", "not ok")</f>
        <v>ok</v>
      </c>
    </row>
    <row r="216">
      <c r="D216" s="56">
        <v>30.0</v>
      </c>
      <c r="E216" s="68" t="s">
        <v>57</v>
      </c>
      <c r="F216" s="21">
        <v>11325.52</v>
      </c>
      <c r="G216" s="21">
        <v>10753.7248420126</v>
      </c>
      <c r="H216" s="21">
        <v>5.04873204927826</v>
      </c>
      <c r="I216" s="21">
        <v>7215.97616815567</v>
      </c>
      <c r="J216" s="50"/>
    </row>
    <row r="217">
      <c r="E217" s="68" t="s">
        <v>58</v>
      </c>
      <c r="F217" s="21">
        <v>9939.79</v>
      </c>
      <c r="G217" s="21">
        <v>9939.79</v>
      </c>
      <c r="H217" s="21">
        <v>0.0</v>
      </c>
      <c r="I217" s="21">
        <v>1500.65800595284</v>
      </c>
      <c r="J217" s="50"/>
    </row>
    <row r="218">
      <c r="E218" s="68" t="s">
        <v>59</v>
      </c>
      <c r="F218" s="21">
        <v>10400.95</v>
      </c>
      <c r="G218" s="21">
        <v>10400.95</v>
      </c>
      <c r="H218" s="21">
        <v>0.0</v>
      </c>
      <c r="I218" s="21">
        <v>70.3343939781189</v>
      </c>
      <c r="J218" s="50"/>
    </row>
    <row r="219">
      <c r="E219" s="68" t="s">
        <v>60</v>
      </c>
      <c r="F219" s="21">
        <v>9046.91969111901</v>
      </c>
      <c r="G219" s="21">
        <v>9046.91969111901</v>
      </c>
      <c r="H219" s="21">
        <v>0.0</v>
      </c>
      <c r="I219" s="21">
        <v>5956.43315386772</v>
      </c>
      <c r="J219" s="50"/>
    </row>
    <row r="220">
      <c r="E220" s="68" t="s">
        <v>61</v>
      </c>
      <c r="F220" s="21">
        <v>9013.84</v>
      </c>
      <c r="G220" s="21">
        <v>8628.59223283195</v>
      </c>
      <c r="H220" s="21">
        <v>4.27395834814075</v>
      </c>
      <c r="I220" s="21">
        <v>7211.25204801559</v>
      </c>
      <c r="J220" s="50"/>
    </row>
    <row r="221">
      <c r="E221" s="57" t="s">
        <v>21</v>
      </c>
      <c r="F221" s="26">
        <f t="shared" ref="F221:I221" si="36">AVERAGE(F216:F220)</f>
        <v>9945.403938</v>
      </c>
      <c r="G221" s="26">
        <f t="shared" si="36"/>
        <v>9753.995353</v>
      </c>
      <c r="H221" s="26">
        <f t="shared" si="36"/>
        <v>1.864538079</v>
      </c>
      <c r="I221" s="26">
        <f t="shared" si="36"/>
        <v>4390.930754</v>
      </c>
      <c r="J221" s="59" t="str">
        <f>IF(MAX(ABS(F221-INDIRECT("'summary | O-IRP (high cost instances)'!F"&amp;ROW('summary | O-IRP (high cost inst'!F$6)+(ROW()-11)/6)), ABS(G221-INDIRECT("'summary | O-IRP (high cost instances)'!G"&amp;ROW('summary | O-IRP (high cost inst'!G$6)+(ROW()-11)/6)), ABS(H221-INDIRECT("'summary | O-IRP (high cost instances)'!H"&amp;ROW('summary | O-IRP (high cost inst'!H$6)+(ROW()-11)/6)), ABS(I221-INDIRECT("'summary | O-IRP (high cost instances)'!I"&amp;ROW('summary | O-IRP (high cost inst'!I$6)+(ROW()-11)/6)))&lt;0.01, "ok", "not ok")</f>
        <v>ok</v>
      </c>
    </row>
    <row r="222">
      <c r="D222" s="56">
        <v>35.0</v>
      </c>
      <c r="E222" s="68" t="s">
        <v>62</v>
      </c>
      <c r="F222" s="21">
        <v>10500.26</v>
      </c>
      <c r="G222" s="21">
        <v>10475.4920969811</v>
      </c>
      <c r="H222" s="21">
        <v>0.23587894984456</v>
      </c>
      <c r="I222" s="21">
        <v>7204.93803596497</v>
      </c>
      <c r="J222" s="50"/>
    </row>
    <row r="223">
      <c r="E223" s="68" t="s">
        <v>63</v>
      </c>
      <c r="F223" s="21">
        <v>9638.08</v>
      </c>
      <c r="G223" s="21">
        <v>9638.08</v>
      </c>
      <c r="H223" s="21">
        <v>0.0</v>
      </c>
      <c r="I223" s="21">
        <v>4019.45107984543</v>
      </c>
      <c r="J223" s="50"/>
    </row>
    <row r="224">
      <c r="E224" s="68" t="s">
        <v>64</v>
      </c>
      <c r="F224" s="21">
        <v>12556.49</v>
      </c>
      <c r="G224" s="21">
        <v>12183.6334438722</v>
      </c>
      <c r="H224" s="21">
        <v>2.96943298746525</v>
      </c>
      <c r="I224" s="21">
        <v>7207.88834786415</v>
      </c>
      <c r="J224" s="50"/>
    </row>
    <row r="225">
      <c r="E225" s="68" t="s">
        <v>65</v>
      </c>
      <c r="F225" s="21">
        <v>9814.08</v>
      </c>
      <c r="G225" s="21">
        <v>9018.16966324199</v>
      </c>
      <c r="H225" s="21">
        <v>8.10988229928845</v>
      </c>
      <c r="I225" s="21">
        <v>7214.61301493645</v>
      </c>
      <c r="J225" s="50"/>
    </row>
    <row r="226">
      <c r="E226" s="68" t="s">
        <v>66</v>
      </c>
      <c r="F226" s="21">
        <v>9963.35</v>
      </c>
      <c r="G226" s="21">
        <v>9583.27368745403</v>
      </c>
      <c r="H226" s="21">
        <v>3.81474416281639</v>
      </c>
      <c r="I226" s="21">
        <v>7221.42104816437</v>
      </c>
      <c r="J226" s="50"/>
    </row>
    <row r="227">
      <c r="E227" s="57" t="s">
        <v>21</v>
      </c>
      <c r="F227" s="26">
        <f t="shared" ref="F227:I227" si="37">AVERAGE(F222:F226)</f>
        <v>10494.452</v>
      </c>
      <c r="G227" s="26">
        <f t="shared" si="37"/>
        <v>10179.72978</v>
      </c>
      <c r="H227" s="26">
        <f t="shared" si="37"/>
        <v>3.02598768</v>
      </c>
      <c r="I227" s="26">
        <f t="shared" si="37"/>
        <v>6573.662305</v>
      </c>
      <c r="J227" s="59" t="str">
        <f>IF(MAX(ABS(F227-INDIRECT("'summary | O-IRP (high cost instances)'!F"&amp;ROW('summary | O-IRP (high cost inst'!F$6)+(ROW()-11)/6)), ABS(G227-INDIRECT("'summary | O-IRP (high cost instances)'!G"&amp;ROW('summary | O-IRP (high cost inst'!G$6)+(ROW()-11)/6)), ABS(H227-INDIRECT("'summary | O-IRP (high cost instances)'!H"&amp;ROW('summary | O-IRP (high cost inst'!H$6)+(ROW()-11)/6)), ABS(I227-INDIRECT("'summary | O-IRP (high cost instances)'!I"&amp;ROW('summary | O-IRP (high cost inst'!I$6)+(ROW()-11)/6)))&lt;0.01, "ok", "not ok")</f>
        <v>ok</v>
      </c>
    </row>
    <row r="228">
      <c r="D228" s="56">
        <v>40.0</v>
      </c>
      <c r="E228" s="68" t="s">
        <v>67</v>
      </c>
      <c r="F228" s="21">
        <v>12193.04</v>
      </c>
      <c r="G228" s="21">
        <v>11071.0117550797</v>
      </c>
      <c r="H228" s="21">
        <v>9.20220260837572</v>
      </c>
      <c r="I228" s="21">
        <v>7203.19997000694</v>
      </c>
      <c r="J228" s="50"/>
    </row>
    <row r="229">
      <c r="E229" s="68" t="s">
        <v>68</v>
      </c>
      <c r="F229" s="21">
        <v>10677.31</v>
      </c>
      <c r="G229" s="21">
        <v>9674.62539581931</v>
      </c>
      <c r="H229" s="21">
        <v>9.39079790865577</v>
      </c>
      <c r="I229" s="21">
        <v>7226.57429099083</v>
      </c>
      <c r="J229" s="50"/>
    </row>
    <row r="230">
      <c r="E230" s="68" t="s">
        <v>69</v>
      </c>
      <c r="F230" s="21">
        <v>11651.61</v>
      </c>
      <c r="G230" s="21">
        <v>11651.61</v>
      </c>
      <c r="H230" s="21">
        <v>0.0</v>
      </c>
      <c r="I230" s="21">
        <v>1897.89334702492</v>
      </c>
      <c r="J230" s="50"/>
    </row>
    <row r="231">
      <c r="E231" s="68" t="s">
        <v>70</v>
      </c>
      <c r="F231" s="21">
        <v>10199.29</v>
      </c>
      <c r="G231" s="21">
        <v>10198.3585119212</v>
      </c>
      <c r="H231" s="21">
        <v>0.009132871786411</v>
      </c>
      <c r="I231" s="21">
        <v>2069.07354807854</v>
      </c>
      <c r="J231" s="50"/>
    </row>
    <row r="232">
      <c r="E232" s="68" t="s">
        <v>71</v>
      </c>
      <c r="F232" s="21">
        <v>12026.43</v>
      </c>
      <c r="G232" s="21">
        <v>10980.6012098614</v>
      </c>
      <c r="H232" s="21">
        <v>8.69608678667421</v>
      </c>
      <c r="I232" s="21">
        <v>7210.29905891418</v>
      </c>
      <c r="J232" s="50"/>
    </row>
    <row r="233">
      <c r="E233" s="57" t="s">
        <v>21</v>
      </c>
      <c r="F233" s="26">
        <f t="shared" ref="F233:I233" si="38">AVERAGE(F228:F232)</f>
        <v>11349.536</v>
      </c>
      <c r="G233" s="26">
        <f t="shared" si="38"/>
        <v>10715.24137</v>
      </c>
      <c r="H233" s="26">
        <f t="shared" si="38"/>
        <v>5.459644035</v>
      </c>
      <c r="I233" s="26">
        <f t="shared" si="38"/>
        <v>5121.408043</v>
      </c>
      <c r="J233" s="59" t="str">
        <f>IF(MAX(ABS(F233-INDIRECT("'summary | O-IRP (high cost instances)'!F"&amp;ROW('summary | O-IRP (high cost inst'!F$6)+(ROW()-11)/6)), ABS(G233-INDIRECT("'summary | O-IRP (high cost instances)'!G"&amp;ROW('summary | O-IRP (high cost inst'!G$6)+(ROW()-11)/6)), ABS(H233-INDIRECT("'summary | O-IRP (high cost instances)'!H"&amp;ROW('summary | O-IRP (high cost inst'!H$6)+(ROW()-11)/6)), ABS(I233-INDIRECT("'summary | O-IRP (high cost instances)'!I"&amp;ROW('summary | O-IRP (high cost inst'!I$6)+(ROW()-11)/6)))&lt;0.01, "ok", "not ok")</f>
        <v>ok</v>
      </c>
    </row>
    <row r="234">
      <c r="D234" s="56">
        <v>45.0</v>
      </c>
      <c r="E234" s="68" t="s">
        <v>72</v>
      </c>
      <c r="F234" s="21">
        <v>12569.97</v>
      </c>
      <c r="G234" s="21">
        <v>11976.9271943978</v>
      </c>
      <c r="H234" s="21">
        <v>4.7179333411473</v>
      </c>
      <c r="I234" s="21">
        <v>7342.21767187119</v>
      </c>
      <c r="J234" s="50"/>
    </row>
    <row r="235">
      <c r="E235" s="68" t="s">
        <v>73</v>
      </c>
      <c r="F235" s="21">
        <v>12821.21</v>
      </c>
      <c r="G235" s="21">
        <v>11383.8356574811</v>
      </c>
      <c r="H235" s="21">
        <v>11.2109102223496</v>
      </c>
      <c r="I235" s="21">
        <v>7266.24433493614</v>
      </c>
      <c r="J235" s="50"/>
    </row>
    <row r="236">
      <c r="E236" s="68" t="s">
        <v>74</v>
      </c>
      <c r="F236" s="21">
        <v>12402.62</v>
      </c>
      <c r="G236" s="21">
        <v>12402.62</v>
      </c>
      <c r="H236" s="21">
        <v>0.0</v>
      </c>
      <c r="I236" s="21">
        <v>137.996573209763</v>
      </c>
      <c r="J236" s="50"/>
    </row>
    <row r="237">
      <c r="E237" s="68" t="s">
        <v>75</v>
      </c>
      <c r="F237" s="21">
        <v>17529.57</v>
      </c>
      <c r="G237" s="21">
        <v>11319.3011492975</v>
      </c>
      <c r="H237" s="21">
        <v>35.4273884111391</v>
      </c>
      <c r="I237" s="21">
        <v>7267.73121500015</v>
      </c>
      <c r="J237" s="50"/>
    </row>
    <row r="238">
      <c r="E238" s="68" t="s">
        <v>76</v>
      </c>
      <c r="F238" s="21">
        <v>11583.8</v>
      </c>
      <c r="G238" s="21">
        <v>11025.4767160686</v>
      </c>
      <c r="H238" s="21">
        <v>4.81986294593648</v>
      </c>
      <c r="I238" s="21">
        <v>7204.07495284081</v>
      </c>
      <c r="J238" s="50"/>
    </row>
    <row r="239">
      <c r="E239" s="57" t="s">
        <v>21</v>
      </c>
      <c r="F239" s="26">
        <f t="shared" ref="F239:I239" si="39">AVERAGE(F234:F238)</f>
        <v>13381.434</v>
      </c>
      <c r="G239" s="26">
        <f t="shared" si="39"/>
        <v>11621.63214</v>
      </c>
      <c r="H239" s="26">
        <f t="shared" si="39"/>
        <v>11.23521898</v>
      </c>
      <c r="I239" s="26">
        <f t="shared" si="39"/>
        <v>5843.65295</v>
      </c>
      <c r="J239" s="59" t="str">
        <f>IF(MAX(ABS(F239-INDIRECT("'summary | O-IRP (high cost instances)'!F"&amp;ROW('summary | O-IRP (high cost inst'!F$6)+(ROW()-11)/6)), ABS(G239-INDIRECT("'summary | O-IRP (high cost instances)'!G"&amp;ROW('summary | O-IRP (high cost inst'!G$6)+(ROW()-11)/6)), ABS(H239-INDIRECT("'summary | O-IRP (high cost instances)'!H"&amp;ROW('summary | O-IRP (high cost inst'!H$6)+(ROW()-11)/6)), ABS(I239-INDIRECT("'summary | O-IRP (high cost instances)'!I"&amp;ROW('summary | O-IRP (high cost inst'!I$6)+(ROW()-11)/6)))&lt;0.01, "ok", "not ok")</f>
        <v>ok</v>
      </c>
    </row>
    <row r="240">
      <c r="D240" s="56">
        <v>50.0</v>
      </c>
      <c r="E240" s="68" t="s">
        <v>77</v>
      </c>
      <c r="F240" s="21">
        <v>14984.98</v>
      </c>
      <c r="G240" s="21">
        <v>12099.2074502817</v>
      </c>
      <c r="H240" s="21">
        <v>19.2577671089201</v>
      </c>
      <c r="I240" s="21">
        <v>7203.48156118393</v>
      </c>
      <c r="J240" s="50"/>
    </row>
    <row r="241">
      <c r="E241" s="68" t="s">
        <v>78</v>
      </c>
      <c r="F241" s="21">
        <v>14692.68</v>
      </c>
      <c r="G241" s="21">
        <v>12991.1956634813</v>
      </c>
      <c r="H241" s="21">
        <v>11.5804899890199</v>
      </c>
      <c r="I241" s="21">
        <v>7284.05205202103</v>
      </c>
      <c r="J241" s="50"/>
    </row>
    <row r="242">
      <c r="E242" s="68" t="s">
        <v>79</v>
      </c>
      <c r="F242" s="21">
        <v>13802.42</v>
      </c>
      <c r="G242" s="21">
        <v>12573.1811345645</v>
      </c>
      <c r="H242" s="21">
        <v>8.90596623951103</v>
      </c>
      <c r="I242" s="21">
        <v>7207.86221885681</v>
      </c>
      <c r="J242" s="50"/>
    </row>
    <row r="243">
      <c r="E243" s="68" t="s">
        <v>80</v>
      </c>
      <c r="F243" s="21">
        <v>15218.47</v>
      </c>
      <c r="G243" s="21">
        <v>13843.126481696</v>
      </c>
      <c r="H243" s="21">
        <v>9.03733107404382</v>
      </c>
      <c r="I243" s="21">
        <v>7203.79100108147</v>
      </c>
      <c r="J243" s="50"/>
    </row>
    <row r="244">
      <c r="E244" s="68" t="s">
        <v>81</v>
      </c>
      <c r="F244" s="21">
        <v>14507.6</v>
      </c>
      <c r="G244" s="21">
        <v>12904.5490683671</v>
      </c>
      <c r="H244" s="21">
        <v>11.0497320827214</v>
      </c>
      <c r="I244" s="21">
        <v>7243.47062683106</v>
      </c>
      <c r="J244" s="50"/>
    </row>
    <row r="245">
      <c r="E245" s="57" t="s">
        <v>21</v>
      </c>
      <c r="F245" s="26">
        <f t="shared" ref="F245:I245" si="40">AVERAGE(F240:F244)</f>
        <v>14641.23</v>
      </c>
      <c r="G245" s="26">
        <f t="shared" si="40"/>
        <v>12882.25196</v>
      </c>
      <c r="H245" s="26">
        <f t="shared" si="40"/>
        <v>11.9662573</v>
      </c>
      <c r="I245" s="26">
        <f t="shared" si="40"/>
        <v>7228.531492</v>
      </c>
      <c r="J245" s="59" t="str">
        <f>IF(MAX(ABS(F245-INDIRECT("'summary | O-IRP (high cost instances)'!F"&amp;ROW('summary | O-IRP (high cost inst'!F$6)+(ROW()-11)/6)), ABS(G245-INDIRECT("'summary | O-IRP (high cost instances)'!G"&amp;ROW('summary | O-IRP (high cost inst'!G$6)+(ROW()-11)/6)), ABS(H245-INDIRECT("'summary | O-IRP (high cost instances)'!H"&amp;ROW('summary | O-IRP (high cost inst'!H$6)+(ROW()-11)/6)), ABS(I245-INDIRECT("'summary | O-IRP (high cost instances)'!I"&amp;ROW('summary | O-IRP (high cost inst'!I$6)+(ROW()-11)/6)))&lt;0.01, "ok", "not ok")</f>
        <v>ok</v>
      </c>
    </row>
    <row r="246">
      <c r="D246" s="60" t="s">
        <v>21</v>
      </c>
      <c r="E246" s="69"/>
      <c r="F246" s="70"/>
      <c r="G246" s="70"/>
      <c r="H246" s="70"/>
      <c r="I246" s="70"/>
      <c r="J246" s="50"/>
    </row>
    <row r="247">
      <c r="C247" s="56">
        <v>5.0</v>
      </c>
      <c r="D247" s="56">
        <v>5.0</v>
      </c>
      <c r="E247" s="68" t="s">
        <v>32</v>
      </c>
      <c r="F247" s="21">
        <v>2343.86</v>
      </c>
      <c r="G247" s="21">
        <v>2343.86</v>
      </c>
      <c r="H247" s="21">
        <v>0.0</v>
      </c>
      <c r="I247" s="21">
        <v>0.560797929763794</v>
      </c>
      <c r="J247" s="50"/>
    </row>
    <row r="248">
      <c r="E248" s="68" t="s">
        <v>33</v>
      </c>
      <c r="F248" s="21">
        <v>2594.4</v>
      </c>
      <c r="G248" s="21">
        <v>2594.4</v>
      </c>
      <c r="H248" s="21">
        <v>0.0</v>
      </c>
      <c r="I248" s="21">
        <v>0.561790943145752</v>
      </c>
      <c r="J248" s="50"/>
    </row>
    <row r="249">
      <c r="E249" s="68" t="s">
        <v>34</v>
      </c>
      <c r="F249" s="21">
        <v>4798.59</v>
      </c>
      <c r="G249" s="21">
        <v>4798.59</v>
      </c>
      <c r="H249" s="21">
        <v>0.0</v>
      </c>
      <c r="I249" s="21">
        <v>1.01904106140137</v>
      </c>
      <c r="J249" s="50"/>
    </row>
    <row r="250">
      <c r="E250" s="68" t="s">
        <v>35</v>
      </c>
      <c r="F250" s="21">
        <v>3742.95</v>
      </c>
      <c r="G250" s="21">
        <v>3742.95</v>
      </c>
      <c r="H250" s="21">
        <v>0.0</v>
      </c>
      <c r="I250" s="21">
        <v>0.422621011734009</v>
      </c>
      <c r="J250" s="50"/>
    </row>
    <row r="251">
      <c r="E251" s="68" t="s">
        <v>36</v>
      </c>
      <c r="F251" s="21">
        <v>2818.21</v>
      </c>
      <c r="G251" s="21">
        <v>2818.21</v>
      </c>
      <c r="H251" s="21">
        <v>0.0</v>
      </c>
      <c r="I251" s="21">
        <v>1.12661004066467</v>
      </c>
      <c r="J251" s="50"/>
    </row>
    <row r="252">
      <c r="E252" s="57" t="s">
        <v>21</v>
      </c>
      <c r="F252" s="26">
        <f t="shared" ref="F252:G252" si="41">AVERAGE(F247:F251)</f>
        <v>3259.602</v>
      </c>
      <c r="G252" s="26">
        <f t="shared" si="41"/>
        <v>3259.602</v>
      </c>
      <c r="H252" s="26">
        <f>100*AVERAGE(H247:H251)</f>
        <v>0</v>
      </c>
      <c r="I252" s="26">
        <f>AVERAGE(I247:I251)</f>
        <v>0.7381721973</v>
      </c>
      <c r="J252" s="59" t="str">
        <f>IF(MAX(ABS(F252-INDIRECT("'summary | O-IRP (high cost instances)'!F"&amp;ROW('summary | O-IRP (high cost inst'!F$7)+(ROW()-12)/6)), ABS(G252-INDIRECT("'summary | O-IRP (high cost instances)'!G"&amp;ROW('summary | O-IRP (high cost inst'!G$7)+(ROW()-12)/6)), ABS(H252-INDIRECT("'summary | O-IRP (high cost instances)'!H"&amp;ROW('summary | O-IRP (high cost inst'!H$7)+(ROW()-12)/6)), ABS(I252-INDIRECT("'summary | O-IRP (high cost instances)'!I"&amp;ROW('summary | O-IRP (high cost inst'!I$7)+(ROW()-12)/6)))&lt;0.01, "ok", "not ok")</f>
        <v>ok</v>
      </c>
    </row>
    <row r="253">
      <c r="D253" s="56">
        <v>10.0</v>
      </c>
      <c r="E253" s="68" t="s">
        <v>37</v>
      </c>
      <c r="F253" s="21">
        <v>5714.83</v>
      </c>
      <c r="G253" s="21">
        <v>5714.83</v>
      </c>
      <c r="H253" s="21">
        <v>0.0</v>
      </c>
      <c r="I253" s="21">
        <v>44.306697845459</v>
      </c>
      <c r="J253" s="50"/>
    </row>
    <row r="254">
      <c r="E254" s="68" t="s">
        <v>38</v>
      </c>
      <c r="F254" s="21">
        <v>6318.13</v>
      </c>
      <c r="G254" s="21">
        <v>6318.13</v>
      </c>
      <c r="H254" s="21">
        <v>0.0</v>
      </c>
      <c r="I254" s="21">
        <v>80.6360681056976</v>
      </c>
      <c r="J254" s="50"/>
    </row>
    <row r="255">
      <c r="E255" s="68" t="s">
        <v>39</v>
      </c>
      <c r="F255" s="21">
        <v>4946.31</v>
      </c>
      <c r="G255" s="21">
        <v>4946.31</v>
      </c>
      <c r="H255" s="21">
        <v>0.0</v>
      </c>
      <c r="I255" s="21">
        <v>9.23323798179626</v>
      </c>
      <c r="J255" s="50"/>
    </row>
    <row r="256">
      <c r="E256" s="68" t="s">
        <v>40</v>
      </c>
      <c r="F256" s="21">
        <v>5718.6</v>
      </c>
      <c r="G256" s="21">
        <v>5718.6</v>
      </c>
      <c r="H256" s="21">
        <v>0.0</v>
      </c>
      <c r="I256" s="21">
        <v>13.2493920326233</v>
      </c>
      <c r="J256" s="50"/>
    </row>
    <row r="257">
      <c r="E257" s="68" t="s">
        <v>41</v>
      </c>
      <c r="F257" s="21">
        <v>4954.12</v>
      </c>
      <c r="G257" s="21">
        <v>4954.12</v>
      </c>
      <c r="H257" s="21">
        <v>0.0</v>
      </c>
      <c r="I257" s="21">
        <v>4.32103490829468</v>
      </c>
      <c r="J257" s="50"/>
    </row>
    <row r="258">
      <c r="E258" s="57" t="s">
        <v>21</v>
      </c>
      <c r="F258" s="26">
        <f t="shared" ref="F258:G258" si="42">AVERAGE(F253:F257)</f>
        <v>5530.398</v>
      </c>
      <c r="G258" s="26">
        <f t="shared" si="42"/>
        <v>5530.398</v>
      </c>
      <c r="H258" s="26">
        <f>100*AVERAGE(H253:H257)</f>
        <v>0</v>
      </c>
      <c r="I258" s="26">
        <f>AVERAGE(I253:I257)</f>
        <v>30.34928617</v>
      </c>
      <c r="J258" s="59" t="str">
        <f>IF(MAX(ABS(F258-INDIRECT("'summary | O-IRP (high cost instances)'!F"&amp;ROW('summary | O-IRP (high cost inst'!F$7)+(ROW()-12)/6)), ABS(G258-INDIRECT("'summary | O-IRP (high cost instances)'!G"&amp;ROW('summary | O-IRP (high cost inst'!G$7)+(ROW()-12)/6)), ABS(H258-INDIRECT("'summary | O-IRP (high cost instances)'!H"&amp;ROW('summary | O-IRP (high cost inst'!H$7)+(ROW()-12)/6)), ABS(I258-INDIRECT("'summary | O-IRP (high cost instances)'!I"&amp;ROW('summary | O-IRP (high cost inst'!I$7)+(ROW()-12)/6)))&lt;0.01, "ok", "not ok")</f>
        <v>ok</v>
      </c>
    </row>
    <row r="259">
      <c r="D259" s="56">
        <v>15.0</v>
      </c>
      <c r="E259" s="68" t="s">
        <v>42</v>
      </c>
      <c r="F259" s="21">
        <v>6097.1</v>
      </c>
      <c r="G259" s="21">
        <v>6097.1</v>
      </c>
      <c r="H259" s="21">
        <v>0.0</v>
      </c>
      <c r="I259" s="21">
        <v>204.576703071594</v>
      </c>
      <c r="J259" s="50"/>
    </row>
    <row r="260">
      <c r="E260" s="68" t="s">
        <v>43</v>
      </c>
      <c r="F260" s="21">
        <v>6283.21</v>
      </c>
      <c r="G260" s="21">
        <v>6283.21</v>
      </c>
      <c r="H260" s="21">
        <v>0.0</v>
      </c>
      <c r="I260" s="21">
        <v>178.577445983887</v>
      </c>
      <c r="J260" s="50"/>
    </row>
    <row r="261">
      <c r="E261" s="68" t="s">
        <v>44</v>
      </c>
      <c r="F261" s="21">
        <v>6892.46</v>
      </c>
      <c r="G261" s="21">
        <v>6892.46</v>
      </c>
      <c r="H261" s="21">
        <v>0.0</v>
      </c>
      <c r="I261" s="21">
        <v>62.701856136322</v>
      </c>
      <c r="J261" s="50"/>
    </row>
    <row r="262">
      <c r="E262" s="68" t="s">
        <v>45</v>
      </c>
      <c r="F262" s="21">
        <v>5628.99</v>
      </c>
      <c r="G262" s="21">
        <v>5628.99</v>
      </c>
      <c r="H262" s="21">
        <v>0.0</v>
      </c>
      <c r="I262" s="21">
        <v>12.9377839565277</v>
      </c>
      <c r="J262" s="50"/>
    </row>
    <row r="263">
      <c r="E263" s="68" t="s">
        <v>46</v>
      </c>
      <c r="F263" s="21">
        <v>6177.67975306168</v>
      </c>
      <c r="G263" s="21">
        <v>6177.67975306168</v>
      </c>
      <c r="H263" s="21">
        <v>0.0</v>
      </c>
      <c r="I263" s="21">
        <v>358.416208982468</v>
      </c>
      <c r="J263" s="50"/>
    </row>
    <row r="264">
      <c r="E264" s="57" t="s">
        <v>21</v>
      </c>
      <c r="F264" s="26">
        <f t="shared" ref="F264:G264" si="43">AVERAGE(F259:F263)</f>
        <v>6215.887951</v>
      </c>
      <c r="G264" s="26">
        <f t="shared" si="43"/>
        <v>6215.887951</v>
      </c>
      <c r="H264" s="26">
        <f>100*AVERAGE(H259:H263)</f>
        <v>0</v>
      </c>
      <c r="I264" s="26">
        <f>AVERAGE(I259:I263)</f>
        <v>163.4419996</v>
      </c>
      <c r="J264" s="59" t="str">
        <f>IF(MAX(ABS(F264-INDIRECT("'summary | O-IRP (high cost instances)'!F"&amp;ROW('summary | O-IRP (high cost inst'!F$7)+(ROW()-12)/6)), ABS(G264-INDIRECT("'summary | O-IRP (high cost instances)'!G"&amp;ROW('summary | O-IRP (high cost inst'!G$7)+(ROW()-12)/6)), ABS(H264-INDIRECT("'summary | O-IRP (high cost instances)'!H"&amp;ROW('summary | O-IRP (high cost inst'!H$7)+(ROW()-12)/6)), ABS(I264-INDIRECT("'summary | O-IRP (high cost instances)'!I"&amp;ROW('summary | O-IRP (high cost inst'!I$7)+(ROW()-12)/6)))&lt;0.01, "ok", "not ok")</f>
        <v>ok</v>
      </c>
    </row>
    <row r="265">
      <c r="D265" s="56">
        <v>20.0</v>
      </c>
      <c r="E265" s="68" t="s">
        <v>47</v>
      </c>
      <c r="F265" s="21">
        <v>7706.33998601325</v>
      </c>
      <c r="G265" s="21">
        <v>7706.33998601325</v>
      </c>
      <c r="H265" s="21">
        <v>0.0</v>
      </c>
      <c r="I265" s="21">
        <v>1150.62329506874</v>
      </c>
      <c r="J265" s="50"/>
    </row>
    <row r="266">
      <c r="E266" s="68" t="s">
        <v>48</v>
      </c>
      <c r="F266" s="21">
        <v>6660.59</v>
      </c>
      <c r="G266" s="21">
        <v>6660.59</v>
      </c>
      <c r="H266" s="21">
        <v>0.0</v>
      </c>
      <c r="I266" s="21">
        <v>68.009526014328</v>
      </c>
      <c r="J266" s="50"/>
    </row>
    <row r="267">
      <c r="E267" s="68" t="s">
        <v>49</v>
      </c>
      <c r="F267" s="21">
        <v>7443.75</v>
      </c>
      <c r="G267" s="21">
        <v>7443.75</v>
      </c>
      <c r="H267" s="21">
        <v>0.0</v>
      </c>
      <c r="I267" s="21">
        <v>141.043025016785</v>
      </c>
      <c r="J267" s="50"/>
    </row>
    <row r="268">
      <c r="E268" s="68" t="s">
        <v>50</v>
      </c>
      <c r="F268" s="21">
        <v>8005.23</v>
      </c>
      <c r="G268" s="21">
        <v>8005.23</v>
      </c>
      <c r="H268" s="21">
        <v>0.0</v>
      </c>
      <c r="I268" s="21">
        <v>5467.63928484917</v>
      </c>
      <c r="J268" s="50"/>
    </row>
    <row r="269">
      <c r="E269" s="68" t="s">
        <v>51</v>
      </c>
      <c r="F269" s="21">
        <v>9091.8</v>
      </c>
      <c r="G269" s="21">
        <v>8819.46556025947</v>
      </c>
      <c r="H269" s="21">
        <v>2.99538528938752</v>
      </c>
      <c r="I269" s="21">
        <v>7203.79814600945</v>
      </c>
      <c r="J269" s="50"/>
    </row>
    <row r="270">
      <c r="E270" s="57" t="s">
        <v>21</v>
      </c>
      <c r="F270" s="26">
        <f t="shared" ref="F270:I270" si="44">AVERAGE(F265:F269)</f>
        <v>7781.541997</v>
      </c>
      <c r="G270" s="26">
        <f t="shared" si="44"/>
        <v>7727.075109</v>
      </c>
      <c r="H270" s="26">
        <f t="shared" si="44"/>
        <v>0.5990770579</v>
      </c>
      <c r="I270" s="26">
        <f t="shared" si="44"/>
        <v>2806.222655</v>
      </c>
      <c r="J270" s="59" t="str">
        <f>IF(MAX(ABS(F270-INDIRECT("'summary | O-IRP (high cost instances)'!F"&amp;ROW('summary | O-IRP (high cost inst'!F$7)+(ROW()-12)/6)), ABS(G270-INDIRECT("'summary | O-IRP (high cost instances)'!G"&amp;ROW('summary | O-IRP (high cost inst'!G$7)+(ROW()-12)/6)), ABS(H270-INDIRECT("'summary | O-IRP (high cost instances)'!H"&amp;ROW('summary | O-IRP (high cost inst'!H$7)+(ROW()-12)/6)), ABS(I270-INDIRECT("'summary | O-IRP (high cost instances)'!I"&amp;ROW('summary | O-IRP (high cost inst'!I$7)+(ROW()-12)/6)))&lt;0.01, "ok", "not ok")</f>
        <v>ok</v>
      </c>
    </row>
    <row r="271">
      <c r="D271" s="56">
        <v>25.0</v>
      </c>
      <c r="E271" s="68" t="s">
        <v>52</v>
      </c>
      <c r="F271" s="21">
        <v>8024.179975038</v>
      </c>
      <c r="G271" s="21">
        <v>8024.179975038</v>
      </c>
      <c r="H271" s="21">
        <v>0.0</v>
      </c>
      <c r="I271" s="21">
        <v>53.8555250167847</v>
      </c>
      <c r="J271" s="50"/>
    </row>
    <row r="272">
      <c r="E272" s="68" t="s">
        <v>53</v>
      </c>
      <c r="F272" s="21">
        <v>9527.71</v>
      </c>
      <c r="G272" s="21">
        <v>8281.29901320264</v>
      </c>
      <c r="H272" s="21">
        <v>13.0819576456185</v>
      </c>
      <c r="I272" s="21">
        <v>7201.86384510994</v>
      </c>
      <c r="J272" s="50"/>
    </row>
    <row r="273">
      <c r="E273" s="68" t="s">
        <v>54</v>
      </c>
      <c r="F273" s="21">
        <v>9918.03</v>
      </c>
      <c r="G273" s="21">
        <v>9592.23959455002</v>
      </c>
      <c r="H273" s="21">
        <v>3.28482980440652</v>
      </c>
      <c r="I273" s="21">
        <v>7208.49324393272</v>
      </c>
      <c r="J273" s="50"/>
    </row>
    <row r="274">
      <c r="E274" s="68" t="s">
        <v>55</v>
      </c>
      <c r="F274" s="21">
        <v>8291.23</v>
      </c>
      <c r="G274" s="21">
        <v>8291.23</v>
      </c>
      <c r="H274" s="21">
        <v>0.0</v>
      </c>
      <c r="I274" s="21">
        <v>67.666188955307</v>
      </c>
      <c r="J274" s="50"/>
    </row>
    <row r="275">
      <c r="E275" s="68" t="s">
        <v>56</v>
      </c>
      <c r="F275" s="21">
        <v>10538.61</v>
      </c>
      <c r="G275" s="21">
        <v>9979.89402168436</v>
      </c>
      <c r="H275" s="21">
        <v>5.30160977885735</v>
      </c>
      <c r="I275" s="21">
        <v>7202.51945710182</v>
      </c>
      <c r="J275" s="50"/>
    </row>
    <row r="276">
      <c r="E276" s="57" t="s">
        <v>21</v>
      </c>
      <c r="F276" s="26">
        <f t="shared" ref="F276:I276" si="45">AVERAGE(F271:F275)</f>
        <v>9259.951995</v>
      </c>
      <c r="G276" s="26">
        <f t="shared" si="45"/>
        <v>8833.768521</v>
      </c>
      <c r="H276" s="26">
        <f t="shared" si="45"/>
        <v>4.333679446</v>
      </c>
      <c r="I276" s="26">
        <f t="shared" si="45"/>
        <v>4346.879652</v>
      </c>
      <c r="J276" s="59" t="str">
        <f>IF(MAX(ABS(F276-INDIRECT("'summary | O-IRP (high cost instances)'!F"&amp;ROW('summary | O-IRP (high cost inst'!F$7)+(ROW()-12)/6)), ABS(G276-INDIRECT("'summary | O-IRP (high cost instances)'!G"&amp;ROW('summary | O-IRP (high cost inst'!G$7)+(ROW()-12)/6)), ABS(H276-INDIRECT("'summary | O-IRP (high cost instances)'!H"&amp;ROW('summary | O-IRP (high cost inst'!H$7)+(ROW()-12)/6)), ABS(I276-INDIRECT("'summary | O-IRP (high cost instances)'!I"&amp;ROW('summary | O-IRP (high cost inst'!I$7)+(ROW()-12)/6)))&lt;0.01, "ok", "not ok")</f>
        <v>ok</v>
      </c>
    </row>
    <row r="277">
      <c r="D277" s="56">
        <v>30.0</v>
      </c>
      <c r="E277" s="68" t="s">
        <v>57</v>
      </c>
      <c r="F277" s="21">
        <v>11921.24</v>
      </c>
      <c r="G277" s="21">
        <v>11003.1595776066</v>
      </c>
      <c r="H277" s="21">
        <v>7.7012158331973</v>
      </c>
      <c r="I277" s="21">
        <v>7202.63801980019</v>
      </c>
      <c r="J277" s="50"/>
    </row>
    <row r="278">
      <c r="E278" s="68" t="s">
        <v>58</v>
      </c>
      <c r="F278" s="21">
        <v>10393.2499860297</v>
      </c>
      <c r="G278" s="21">
        <v>10267.2381638691</v>
      </c>
      <c r="H278" s="21">
        <v>1.212439057369</v>
      </c>
      <c r="I278" s="21">
        <v>7211.09688901901</v>
      </c>
      <c r="J278" s="50"/>
    </row>
    <row r="279">
      <c r="E279" s="68" t="s">
        <v>59</v>
      </c>
      <c r="F279" s="21">
        <v>10718.95</v>
      </c>
      <c r="G279" s="21">
        <v>10718.95</v>
      </c>
      <c r="H279" s="21">
        <v>0.0</v>
      </c>
      <c r="I279" s="21">
        <v>1620.13573598862</v>
      </c>
      <c r="J279" s="50"/>
    </row>
    <row r="280">
      <c r="E280" s="68" t="s">
        <v>60</v>
      </c>
      <c r="F280" s="21">
        <v>9619.1</v>
      </c>
      <c r="G280" s="21">
        <v>8907.00655138288</v>
      </c>
      <c r="H280" s="21">
        <v>7.40291138066055</v>
      </c>
      <c r="I280" s="21">
        <v>7202.76440906525</v>
      </c>
      <c r="J280" s="50"/>
    </row>
    <row r="281">
      <c r="E281" s="68" t="s">
        <v>61</v>
      </c>
      <c r="F281" s="21">
        <v>9355.83</v>
      </c>
      <c r="G281" s="21">
        <v>8746.24457248603</v>
      </c>
      <c r="H281" s="21">
        <v>6.51556759276266</v>
      </c>
      <c r="I281" s="21">
        <v>7204.78712391853</v>
      </c>
      <c r="J281" s="50"/>
    </row>
    <row r="282">
      <c r="E282" s="57" t="s">
        <v>21</v>
      </c>
      <c r="F282" s="26">
        <f t="shared" ref="F282:I282" si="46">AVERAGE(F277:F281)</f>
        <v>10401.674</v>
      </c>
      <c r="G282" s="26">
        <f t="shared" si="46"/>
        <v>9928.519773</v>
      </c>
      <c r="H282" s="26">
        <f t="shared" si="46"/>
        <v>4.566426773</v>
      </c>
      <c r="I282" s="26">
        <f t="shared" si="46"/>
        <v>6088.284436</v>
      </c>
      <c r="J282" s="59" t="str">
        <f>IF(MAX(ABS(F282-INDIRECT("'summary | O-IRP (high cost instances)'!F"&amp;ROW('summary | O-IRP (high cost inst'!F$7)+(ROW()-12)/6)), ABS(G282-INDIRECT("'summary | O-IRP (high cost instances)'!G"&amp;ROW('summary | O-IRP (high cost inst'!G$7)+(ROW()-12)/6)), ABS(H282-INDIRECT("'summary | O-IRP (high cost instances)'!H"&amp;ROW('summary | O-IRP (high cost inst'!H$7)+(ROW()-12)/6)), ABS(I282-INDIRECT("'summary | O-IRP (high cost instances)'!I"&amp;ROW('summary | O-IRP (high cost inst'!I$7)+(ROW()-12)/6)))&lt;0.01, "ok", "not ok")</f>
        <v>ok</v>
      </c>
    </row>
    <row r="283">
      <c r="D283" s="56">
        <v>35.0</v>
      </c>
      <c r="E283" s="68" t="s">
        <v>62</v>
      </c>
      <c r="F283" s="21">
        <v>11105.18</v>
      </c>
      <c r="G283" s="21">
        <v>10447.0665999145</v>
      </c>
      <c r="H283" s="21">
        <v>5.9261839977877</v>
      </c>
      <c r="I283" s="21">
        <v>7202.40571904182</v>
      </c>
      <c r="J283" s="50"/>
    </row>
    <row r="284">
      <c r="E284" s="68" t="s">
        <v>63</v>
      </c>
      <c r="F284" s="21">
        <v>10026.7498688507</v>
      </c>
      <c r="G284" s="21">
        <v>9804.20685038375</v>
      </c>
      <c r="H284" s="21">
        <v>2.21949306981669</v>
      </c>
      <c r="I284" s="21">
        <v>7203.22176480293</v>
      </c>
      <c r="J284" s="50"/>
    </row>
    <row r="285">
      <c r="E285" s="68" t="s">
        <v>64</v>
      </c>
      <c r="F285" s="21">
        <v>13683.49</v>
      </c>
      <c r="G285" s="21">
        <v>12452.8236484899</v>
      </c>
      <c r="H285" s="21">
        <v>8.99380458866934</v>
      </c>
      <c r="I285" s="21">
        <v>7204.24158215523</v>
      </c>
      <c r="J285" s="50"/>
    </row>
    <row r="286">
      <c r="E286" s="68" t="s">
        <v>65</v>
      </c>
      <c r="F286" s="21">
        <v>10717.33</v>
      </c>
      <c r="G286" s="21">
        <v>8956.300167839</v>
      </c>
      <c r="H286" s="21">
        <v>16.4316</v>
      </c>
      <c r="I286" s="21">
        <v>7526.66</v>
      </c>
      <c r="J286" s="50"/>
    </row>
    <row r="287">
      <c r="E287" s="68" t="s">
        <v>66</v>
      </c>
      <c r="F287" s="21">
        <v>10771.67</v>
      </c>
      <c r="G287" s="21">
        <v>9729.60764324013</v>
      </c>
      <c r="H287" s="21">
        <v>9.6741021286381</v>
      </c>
      <c r="I287" s="21">
        <v>7207.01770997047</v>
      </c>
      <c r="J287" s="50"/>
    </row>
    <row r="288">
      <c r="E288" s="57" t="s">
        <v>21</v>
      </c>
      <c r="F288" s="26">
        <f t="shared" ref="F288:I288" si="47">AVERAGE(F283:F287)</f>
        <v>11260.88397</v>
      </c>
      <c r="G288" s="26">
        <f t="shared" si="47"/>
        <v>10278.00098</v>
      </c>
      <c r="H288" s="26">
        <f t="shared" si="47"/>
        <v>8.649036757</v>
      </c>
      <c r="I288" s="26">
        <f t="shared" si="47"/>
        <v>7268.709355</v>
      </c>
      <c r="J288" s="59" t="str">
        <f>IF(MAX(ABS(F288-INDIRECT("'summary | O-IRP (high cost instances)'!F"&amp;ROW('summary | O-IRP (high cost inst'!F$7)+(ROW()-12)/6)), ABS(G288-INDIRECT("'summary | O-IRP (high cost instances)'!G"&amp;ROW('summary | O-IRP (high cost inst'!G$7)+(ROW()-12)/6)), ABS(H288-INDIRECT("'summary | O-IRP (high cost instances)'!H"&amp;ROW('summary | O-IRP (high cost inst'!H$7)+(ROW()-12)/6)), ABS(I288-INDIRECT("'summary | O-IRP (high cost instances)'!I"&amp;ROW('summary | O-IRP (high cost inst'!I$7)+(ROW()-12)/6)))&lt;0.01, "ok", "not ok")</f>
        <v>ok</v>
      </c>
    </row>
    <row r="289">
      <c r="D289" s="56">
        <v>40.0</v>
      </c>
      <c r="E289" s="68" t="s">
        <v>67</v>
      </c>
      <c r="F289" s="21">
        <v>13684.74</v>
      </c>
      <c r="G289" s="21">
        <v>11232.3958004356</v>
      </c>
      <c r="H289" s="21">
        <v>17.9202834658491</v>
      </c>
      <c r="I289" s="21">
        <v>7216.23795008659</v>
      </c>
      <c r="J289" s="50"/>
    </row>
    <row r="290">
      <c r="E290" s="68" t="s">
        <v>68</v>
      </c>
      <c r="F290" s="21">
        <v>12114.93</v>
      </c>
      <c r="G290" s="21">
        <v>9819.35862358244</v>
      </c>
      <c r="H290" s="21">
        <v>18.9482842774788</v>
      </c>
      <c r="I290" s="21">
        <v>7215.25148701668</v>
      </c>
      <c r="J290" s="50"/>
    </row>
    <row r="291">
      <c r="E291" s="68" t="s">
        <v>69</v>
      </c>
      <c r="F291" s="21">
        <v>11980.61</v>
      </c>
      <c r="G291" s="21">
        <v>11845.1942920127</v>
      </c>
      <c r="H291" s="21">
        <v>1.13029059444603</v>
      </c>
      <c r="I291" s="21">
        <v>7214.5550661087</v>
      </c>
      <c r="J291" s="50"/>
    </row>
    <row r="292">
      <c r="E292" s="68" t="s">
        <v>70</v>
      </c>
      <c r="F292" s="21">
        <v>10527.2899999985</v>
      </c>
      <c r="G292" s="21">
        <v>10376.3241558598</v>
      </c>
      <c r="H292" s="21">
        <v>1.43404279865697</v>
      </c>
      <c r="I292" s="21">
        <v>7207.65161418915</v>
      </c>
      <c r="J292" s="50"/>
    </row>
    <row r="293">
      <c r="E293" s="68" t="s">
        <v>71</v>
      </c>
      <c r="F293" s="21">
        <v>12342.2</v>
      </c>
      <c r="G293" s="21">
        <v>11076.6189636362</v>
      </c>
      <c r="H293" s="21">
        <v>10.2540959987989</v>
      </c>
      <c r="I293" s="21">
        <v>7203.30236196518</v>
      </c>
      <c r="J293" s="50"/>
    </row>
    <row r="294">
      <c r="E294" s="57" t="s">
        <v>21</v>
      </c>
      <c r="F294" s="26">
        <f t="shared" ref="F294:I294" si="48">AVERAGE(F289:F293)</f>
        <v>12129.954</v>
      </c>
      <c r="G294" s="26">
        <f t="shared" si="48"/>
        <v>10869.97837</v>
      </c>
      <c r="H294" s="26">
        <f t="shared" si="48"/>
        <v>9.937399427</v>
      </c>
      <c r="I294" s="26">
        <f t="shared" si="48"/>
        <v>7211.399696</v>
      </c>
      <c r="J294" s="59" t="str">
        <f>IF(MAX(ABS(F294-INDIRECT("'summary | O-IRP (high cost instances)'!F"&amp;ROW('summary | O-IRP (high cost inst'!F$7)+(ROW()-12)/6)), ABS(G294-INDIRECT("'summary | O-IRP (high cost instances)'!G"&amp;ROW('summary | O-IRP (high cost inst'!G$7)+(ROW()-12)/6)), ABS(H294-INDIRECT("'summary | O-IRP (high cost instances)'!H"&amp;ROW('summary | O-IRP (high cost inst'!H$7)+(ROW()-12)/6)), ABS(I294-INDIRECT("'summary | O-IRP (high cost instances)'!I"&amp;ROW('summary | O-IRP (high cost inst'!I$7)+(ROW()-12)/6)))&lt;0.01, "ok", "not ok")</f>
        <v>ok</v>
      </c>
    </row>
    <row r="295">
      <c r="D295" s="56">
        <v>45.0</v>
      </c>
      <c r="E295" s="68" t="s">
        <v>72</v>
      </c>
      <c r="F295" s="21">
        <v>13710.21</v>
      </c>
      <c r="G295" s="21">
        <v>12050.5435475557</v>
      </c>
      <c r="H295" s="21">
        <v>12.1053321024571</v>
      </c>
      <c r="I295" s="21">
        <v>7210.83685207367</v>
      </c>
      <c r="J295" s="50"/>
    </row>
    <row r="296">
      <c r="E296" s="68" t="s">
        <v>73</v>
      </c>
      <c r="F296" s="21">
        <v>14138.22</v>
      </c>
      <c r="G296" s="21">
        <v>11383.5220513335</v>
      </c>
      <c r="H296" s="21">
        <v>19.484050670215</v>
      </c>
      <c r="I296" s="21">
        <v>7220.02919387817</v>
      </c>
      <c r="J296" s="50"/>
    </row>
    <row r="297">
      <c r="E297" s="68" t="s">
        <v>74</v>
      </c>
      <c r="F297" s="21">
        <v>12693.62</v>
      </c>
      <c r="G297" s="21">
        <v>12693.62</v>
      </c>
      <c r="H297" s="21">
        <v>0.0</v>
      </c>
      <c r="I297" s="21">
        <v>953.871240139008</v>
      </c>
      <c r="J297" s="50"/>
    </row>
    <row r="298">
      <c r="E298" s="68" t="s">
        <v>75</v>
      </c>
      <c r="F298" s="21">
        <v>16511.85</v>
      </c>
      <c r="G298" s="21">
        <v>11458.2015467699</v>
      </c>
      <c r="H298" s="21">
        <v>30.606191633464</v>
      </c>
      <c r="I298" s="21">
        <v>7200.67605400085</v>
      </c>
      <c r="J298" s="50"/>
    </row>
    <row r="299">
      <c r="E299" s="68" t="s">
        <v>76</v>
      </c>
      <c r="F299" s="21">
        <v>12130.29</v>
      </c>
      <c r="G299" s="21">
        <v>11073.8028104601</v>
      </c>
      <c r="H299" s="21">
        <v>8.70949655399721</v>
      </c>
      <c r="I299" s="21">
        <v>7203.42127394676</v>
      </c>
      <c r="J299" s="50"/>
    </row>
    <row r="300">
      <c r="E300" s="57" t="s">
        <v>21</v>
      </c>
      <c r="F300" s="26">
        <f t="shared" ref="F300:I300" si="49">AVERAGE(F295:F299)</f>
        <v>13836.838</v>
      </c>
      <c r="G300" s="26">
        <f t="shared" si="49"/>
        <v>11731.93799</v>
      </c>
      <c r="H300" s="26">
        <f t="shared" si="49"/>
        <v>14.18101419</v>
      </c>
      <c r="I300" s="26">
        <f t="shared" si="49"/>
        <v>5957.766923</v>
      </c>
      <c r="J300" s="59" t="str">
        <f>IF(MAX(ABS(F300-INDIRECT("'summary | O-IRP (high cost instances)'!F"&amp;ROW('summary | O-IRP (high cost inst'!F$7)+(ROW()-12)/6)), ABS(G300-INDIRECT("'summary | O-IRP (high cost instances)'!G"&amp;ROW('summary | O-IRP (high cost inst'!G$7)+(ROW()-12)/6)), ABS(H300-INDIRECT("'summary | O-IRP (high cost instances)'!H"&amp;ROW('summary | O-IRP (high cost inst'!H$7)+(ROW()-12)/6)), ABS(I300-INDIRECT("'summary | O-IRP (high cost instances)'!I"&amp;ROW('summary | O-IRP (high cost inst'!I$7)+(ROW()-12)/6)))&lt;0.01, "ok", "not ok")</f>
        <v>ok</v>
      </c>
    </row>
    <row r="301">
      <c r="D301" s="56">
        <v>50.0</v>
      </c>
      <c r="E301" s="68" t="s">
        <v>77</v>
      </c>
      <c r="F301" s="21">
        <v>15868.32</v>
      </c>
      <c r="G301" s="21">
        <v>12212.9124972517</v>
      </c>
      <c r="H301" s="21">
        <v>23.0358822027054</v>
      </c>
      <c r="I301" s="21">
        <v>7231.84492206573</v>
      </c>
      <c r="J301" s="50"/>
    </row>
    <row r="302">
      <c r="E302" s="68" t="s">
        <v>78</v>
      </c>
      <c r="F302" s="21">
        <v>15353.67</v>
      </c>
      <c r="G302" s="21">
        <v>13182.4472618833</v>
      </c>
      <c r="H302" s="21">
        <v>14.1413925017062</v>
      </c>
      <c r="I302" s="21">
        <v>7257.09767794609</v>
      </c>
      <c r="J302" s="50"/>
    </row>
    <row r="303">
      <c r="E303" s="68" t="s">
        <v>79</v>
      </c>
      <c r="F303" s="21">
        <v>17672.01</v>
      </c>
      <c r="G303" s="21">
        <v>12688.014575679</v>
      </c>
      <c r="H303" s="21">
        <v>28.2027648485998</v>
      </c>
      <c r="I303" s="21">
        <v>7207.7865998745</v>
      </c>
      <c r="J303" s="50"/>
    </row>
    <row r="304">
      <c r="E304" s="68" t="s">
        <v>80</v>
      </c>
      <c r="F304" s="21">
        <v>16863.38</v>
      </c>
      <c r="G304" s="21">
        <v>13918.4928069441</v>
      </c>
      <c r="H304" s="21">
        <v>17.463208402206</v>
      </c>
      <c r="I304" s="21">
        <v>7237.76753807068</v>
      </c>
      <c r="J304" s="50"/>
    </row>
    <row r="305">
      <c r="E305" s="68" t="s">
        <v>81</v>
      </c>
      <c r="F305" s="21">
        <v>15131.13</v>
      </c>
      <c r="G305" s="21">
        <v>13024.1018544065</v>
      </c>
      <c r="H305" s="21">
        <v>13.9251208970742</v>
      </c>
      <c r="I305" s="21">
        <v>7202.01165103912</v>
      </c>
      <c r="J305" s="50"/>
    </row>
    <row r="306">
      <c r="E306" s="57" t="s">
        <v>21</v>
      </c>
      <c r="F306" s="26">
        <f t="shared" ref="F306:I306" si="50">AVERAGE(F301:F305)</f>
        <v>16177.702</v>
      </c>
      <c r="G306" s="26">
        <f t="shared" si="50"/>
        <v>13005.1938</v>
      </c>
      <c r="H306" s="26">
        <f t="shared" si="50"/>
        <v>19.35367377</v>
      </c>
      <c r="I306" s="26">
        <f t="shared" si="50"/>
        <v>7227.301678</v>
      </c>
      <c r="J306" s="59" t="str">
        <f>IF(MAX(ABS(F306-INDIRECT("'summary | O-IRP (high cost instances)'!F"&amp;ROW('summary | O-IRP (high cost inst'!F$7)+(ROW()-12)/6)), ABS(G306-INDIRECT("'summary | O-IRP (high cost instances)'!G"&amp;ROW('summary | O-IRP (high cost inst'!G$7)+(ROW()-12)/6)), ABS(H306-INDIRECT("'summary | O-IRP (high cost instances)'!H"&amp;ROW('summary | O-IRP (high cost inst'!H$7)+(ROW()-12)/6)), ABS(I306-INDIRECT("'summary | O-IRP (high cost instances)'!I"&amp;ROW('summary | O-IRP (high cost inst'!I$7)+(ROW()-12)/6)))&lt;0.01, "ok", "not ok")</f>
        <v>ok</v>
      </c>
    </row>
    <row r="307">
      <c r="D307" s="62" t="s">
        <v>21</v>
      </c>
      <c r="E307" s="69"/>
      <c r="J307" s="50"/>
    </row>
    <row r="308">
      <c r="B308" s="54"/>
      <c r="C308" s="56"/>
      <c r="D308" s="56"/>
      <c r="E308" s="69"/>
      <c r="J308" s="50"/>
    </row>
    <row r="309">
      <c r="B309" s="55">
        <v>6.0</v>
      </c>
      <c r="C309" s="56">
        <v>1.0</v>
      </c>
      <c r="D309" s="56">
        <v>5.0</v>
      </c>
      <c r="E309" s="21" t="s">
        <v>32</v>
      </c>
      <c r="F309" s="21">
        <v>5391.76</v>
      </c>
      <c r="G309" s="21">
        <v>5391.47666666667</v>
      </c>
      <c r="H309" s="21">
        <v>0.005254932217565</v>
      </c>
      <c r="I309" s="21">
        <v>0.214560031890869</v>
      </c>
      <c r="J309" s="50"/>
    </row>
    <row r="310">
      <c r="E310" s="21" t="s">
        <v>33</v>
      </c>
      <c r="F310" s="21">
        <v>4537.84</v>
      </c>
      <c r="G310" s="21">
        <v>4537.84</v>
      </c>
      <c r="H310" s="21">
        <v>0.0</v>
      </c>
      <c r="I310" s="21">
        <v>3.98566794395447</v>
      </c>
      <c r="J310" s="50"/>
    </row>
    <row r="311">
      <c r="E311" s="21" t="s">
        <v>34</v>
      </c>
      <c r="F311" s="21">
        <v>6281.62</v>
      </c>
      <c r="G311" s="21">
        <v>6281.62</v>
      </c>
      <c r="H311" s="21">
        <v>0.0</v>
      </c>
      <c r="I311" s="21">
        <v>0.30293607711792</v>
      </c>
      <c r="J311" s="50"/>
    </row>
    <row r="312">
      <c r="E312" s="21" t="s">
        <v>35</v>
      </c>
      <c r="F312" s="21">
        <v>4778.41</v>
      </c>
      <c r="G312" s="21">
        <v>4778.41</v>
      </c>
      <c r="H312" s="21">
        <v>0.0</v>
      </c>
      <c r="I312" s="21">
        <v>0.286039113998413</v>
      </c>
      <c r="J312" s="50"/>
    </row>
    <row r="313">
      <c r="E313" s="21" t="s">
        <v>36</v>
      </c>
      <c r="F313" s="21">
        <v>4015.55</v>
      </c>
      <c r="G313" s="21">
        <v>4015.55</v>
      </c>
      <c r="H313" s="21">
        <v>0.0</v>
      </c>
      <c r="I313" s="21">
        <v>0.195801973342896</v>
      </c>
      <c r="J313" s="50"/>
    </row>
    <row r="314">
      <c r="E314" s="57" t="s">
        <v>21</v>
      </c>
      <c r="F314" s="26">
        <f t="shared" ref="F314:I314" si="51">AVERAGE(F309:F313)</f>
        <v>5001.036</v>
      </c>
      <c r="G314" s="26">
        <f t="shared" si="51"/>
        <v>5000.979333</v>
      </c>
      <c r="H314" s="26">
        <f t="shared" si="51"/>
        <v>0.001050986444</v>
      </c>
      <c r="I314" s="26">
        <f t="shared" si="51"/>
        <v>0.9970010281</v>
      </c>
      <c r="J314" s="59" t="str">
        <f>IF(MAX(ABS(F314-INDIRECT("'summary | O-IRP (high cost instances)'!F"&amp;ROW('summary | O-IRP (high cost inst'!F$9)+(ROW()-14)/6)), ABS(G314-INDIRECT("'summary | O-IRP (high cost instances)'!G"&amp;ROW('summary | O-IRP (high cost inst'!G$9)+(ROW()-14)/6)), ABS(H314-INDIRECT("'summary | O-IRP (high cost instances)'!H"&amp;ROW('summary | O-IRP (high cost inst'!H$9)+(ROW()-14)/6)), ABS(I314-INDIRECT("'summary | O-IRP (high cost instances)'!I"&amp;ROW('summary | O-IRP (high cost inst'!I$9)+(ROW()-14)/6)))&lt;0.01, "ok", "not ok")</f>
        <v>ok</v>
      </c>
    </row>
    <row r="315">
      <c r="D315" s="56">
        <v>10.0</v>
      </c>
      <c r="E315" s="21" t="s">
        <v>37</v>
      </c>
      <c r="F315" s="21">
        <v>7787.01</v>
      </c>
      <c r="G315" s="21">
        <v>7787.01</v>
      </c>
      <c r="H315" s="21">
        <v>0.0</v>
      </c>
      <c r="I315" s="21">
        <v>0.822116136550903</v>
      </c>
      <c r="J315" s="50"/>
    </row>
    <row r="316">
      <c r="E316" s="21" t="s">
        <v>38</v>
      </c>
      <c r="F316" s="21">
        <v>7813.82</v>
      </c>
      <c r="G316" s="21">
        <v>7813.82</v>
      </c>
      <c r="H316" s="21">
        <v>0.0</v>
      </c>
      <c r="I316" s="21">
        <v>0.789456844329834</v>
      </c>
      <c r="J316" s="50"/>
    </row>
    <row r="317">
      <c r="E317" s="21" t="s">
        <v>39</v>
      </c>
      <c r="F317" s="21">
        <v>7696.14</v>
      </c>
      <c r="G317" s="21">
        <v>7696.14</v>
      </c>
      <c r="H317" s="21">
        <v>0.0</v>
      </c>
      <c r="I317" s="21">
        <v>1.11775302886963</v>
      </c>
      <c r="J317" s="50"/>
    </row>
    <row r="318">
      <c r="E318" s="21" t="s">
        <v>40</v>
      </c>
      <c r="F318" s="21">
        <v>7902.71</v>
      </c>
      <c r="G318" s="21">
        <v>7902.71</v>
      </c>
      <c r="H318" s="21">
        <v>0.0</v>
      </c>
      <c r="I318" s="21">
        <v>1.43103218078613</v>
      </c>
      <c r="J318" s="50"/>
    </row>
    <row r="319">
      <c r="E319" s="21" t="s">
        <v>41</v>
      </c>
      <c r="F319" s="21">
        <v>8568.48</v>
      </c>
      <c r="G319" s="21">
        <v>8568.48</v>
      </c>
      <c r="H319" s="21">
        <v>0.0</v>
      </c>
      <c r="I319" s="21">
        <v>0.804347038269043</v>
      </c>
      <c r="J319" s="50"/>
    </row>
    <row r="320">
      <c r="E320" s="57" t="s">
        <v>21</v>
      </c>
      <c r="F320" s="26">
        <f t="shared" ref="F320:I320" si="52">AVERAGE(F315:F319)</f>
        <v>7953.632</v>
      </c>
      <c r="G320" s="26">
        <f t="shared" si="52"/>
        <v>7953.632</v>
      </c>
      <c r="H320" s="26">
        <f t="shared" si="52"/>
        <v>0</v>
      </c>
      <c r="I320" s="26">
        <f t="shared" si="52"/>
        <v>0.9929410458</v>
      </c>
      <c r="J320" s="59" t="str">
        <f>IF(MAX(ABS(F320-INDIRECT("'summary | O-IRP (high cost instances)'!F"&amp;ROW('summary | O-IRP (high cost inst'!F$9)+(ROW()-14)/6)), ABS(G320-INDIRECT("'summary | O-IRP (high cost instances)'!G"&amp;ROW('summary | O-IRP (high cost inst'!G$9)+(ROW()-14)/6)), ABS(H320-INDIRECT("'summary | O-IRP (high cost instances)'!H"&amp;ROW('summary | O-IRP (high cost inst'!H$9)+(ROW()-14)/6)), ABS(I320-INDIRECT("'summary | O-IRP (high cost instances)'!I"&amp;ROW('summary | O-IRP (high cost inst'!I$9)+(ROW()-14)/6)))&lt;0.01, "ok", "not ok")</f>
        <v>ok</v>
      </c>
    </row>
    <row r="321">
      <c r="D321" s="56">
        <v>15.0</v>
      </c>
      <c r="E321" s="21" t="s">
        <v>42</v>
      </c>
      <c r="F321" s="21">
        <v>11014.89</v>
      </c>
      <c r="G321" s="21">
        <v>11014.89</v>
      </c>
      <c r="H321" s="21">
        <v>0.0</v>
      </c>
      <c r="I321" s="21">
        <v>2.17668390274048</v>
      </c>
      <c r="J321" s="50"/>
    </row>
    <row r="322">
      <c r="E322" s="21" t="s">
        <v>43</v>
      </c>
      <c r="F322" s="21">
        <v>10821.37</v>
      </c>
      <c r="G322" s="21">
        <v>10821.37</v>
      </c>
      <c r="H322" s="21">
        <v>0.0</v>
      </c>
      <c r="I322" s="21">
        <v>1.58643293380737</v>
      </c>
      <c r="J322" s="50"/>
    </row>
    <row r="323">
      <c r="E323" s="21" t="s">
        <v>44</v>
      </c>
      <c r="F323" s="21">
        <v>12096.84</v>
      </c>
      <c r="G323" s="21">
        <v>12096.84</v>
      </c>
      <c r="H323" s="21">
        <v>0.0</v>
      </c>
      <c r="I323" s="21">
        <v>1.43686699867249</v>
      </c>
      <c r="J323" s="50"/>
    </row>
    <row r="324">
      <c r="E324" s="21" t="s">
        <v>45</v>
      </c>
      <c r="F324" s="21">
        <v>9689.93</v>
      </c>
      <c r="G324" s="21">
        <v>9689.93</v>
      </c>
      <c r="H324" s="21">
        <v>0.0</v>
      </c>
      <c r="I324" s="21">
        <v>2.0577220916748</v>
      </c>
      <c r="J324" s="50"/>
    </row>
    <row r="325">
      <c r="E325" s="21" t="s">
        <v>46</v>
      </c>
      <c r="F325" s="21">
        <v>9216.16</v>
      </c>
      <c r="G325" s="21">
        <v>9216.16</v>
      </c>
      <c r="H325" s="21">
        <v>0.0</v>
      </c>
      <c r="I325" s="21">
        <v>5.02939891815186</v>
      </c>
      <c r="J325" s="50"/>
    </row>
    <row r="326">
      <c r="E326" s="57" t="s">
        <v>21</v>
      </c>
      <c r="F326" s="26">
        <f t="shared" ref="F326:I326" si="53">AVERAGE(F321:F325)</f>
        <v>10567.838</v>
      </c>
      <c r="G326" s="26">
        <f t="shared" si="53"/>
        <v>10567.838</v>
      </c>
      <c r="H326" s="26">
        <f t="shared" si="53"/>
        <v>0</v>
      </c>
      <c r="I326" s="26">
        <f t="shared" si="53"/>
        <v>2.457420969</v>
      </c>
      <c r="J326" s="59" t="str">
        <f>IF(MAX(ABS(F326-INDIRECT("'summary | O-IRP (high cost instances)'!F"&amp;ROW('summary | O-IRP (high cost inst'!F$9)+(ROW()-14)/6)), ABS(G326-INDIRECT("'summary | O-IRP (high cost instances)'!G"&amp;ROW('summary | O-IRP (high cost inst'!G$9)+(ROW()-14)/6)), ABS(H326-INDIRECT("'summary | O-IRP (high cost instances)'!H"&amp;ROW('summary | O-IRP (high cost inst'!H$9)+(ROW()-14)/6)), ABS(I326-INDIRECT("'summary | O-IRP (high cost instances)'!I"&amp;ROW('summary | O-IRP (high cost inst'!I$9)+(ROW()-14)/6)))&lt;0.01, "ok", "not ok")</f>
        <v>ok</v>
      </c>
    </row>
    <row r="327">
      <c r="D327" s="56">
        <v>20.0</v>
      </c>
      <c r="E327" s="21" t="s">
        <v>47</v>
      </c>
      <c r="F327" s="21">
        <v>13011.55</v>
      </c>
      <c r="G327" s="21">
        <v>13011.55</v>
      </c>
      <c r="H327" s="21">
        <v>0.0</v>
      </c>
      <c r="I327" s="21">
        <v>7.98627209663391</v>
      </c>
      <c r="J327" s="50"/>
    </row>
    <row r="328">
      <c r="E328" s="21" t="s">
        <v>48</v>
      </c>
      <c r="F328" s="21">
        <v>13163.57</v>
      </c>
      <c r="G328" s="21">
        <v>13163.57</v>
      </c>
      <c r="H328" s="21">
        <v>0.0</v>
      </c>
      <c r="I328" s="21">
        <v>8.43193602561951</v>
      </c>
      <c r="J328" s="50"/>
    </row>
    <row r="329">
      <c r="E329" s="21" t="s">
        <v>49</v>
      </c>
      <c r="F329" s="21">
        <v>13106.96</v>
      </c>
      <c r="G329" s="21">
        <v>13106.96</v>
      </c>
      <c r="H329" s="21">
        <v>0.0</v>
      </c>
      <c r="I329" s="21">
        <v>4.06451797485352</v>
      </c>
      <c r="J329" s="50"/>
    </row>
    <row r="330">
      <c r="E330" s="21" t="s">
        <v>50</v>
      </c>
      <c r="F330" s="21">
        <v>13312.55</v>
      </c>
      <c r="G330" s="21">
        <v>13312.55</v>
      </c>
      <c r="H330" s="21">
        <v>0.0</v>
      </c>
      <c r="I330" s="21">
        <v>35.3274757862091</v>
      </c>
      <c r="J330" s="50"/>
    </row>
    <row r="331">
      <c r="E331" s="21" t="s">
        <v>51</v>
      </c>
      <c r="F331" s="21">
        <v>14156.6198552946</v>
      </c>
      <c r="G331" s="21">
        <v>14156.6198552946</v>
      </c>
      <c r="H331" s="21">
        <v>0.0</v>
      </c>
      <c r="I331" s="21">
        <v>23.8979318141937</v>
      </c>
      <c r="J331" s="50"/>
    </row>
    <row r="332">
      <c r="E332" s="57" t="s">
        <v>21</v>
      </c>
      <c r="F332" s="26">
        <f t="shared" ref="F332:I332" si="54">AVERAGE(F327:F331)</f>
        <v>13350.24997</v>
      </c>
      <c r="G332" s="26">
        <f t="shared" si="54"/>
        <v>13350.24997</v>
      </c>
      <c r="H332" s="26">
        <f t="shared" si="54"/>
        <v>0</v>
      </c>
      <c r="I332" s="26">
        <f t="shared" si="54"/>
        <v>15.94162674</v>
      </c>
      <c r="J332" s="59" t="str">
        <f>IF(MAX(ABS(F332-INDIRECT("'summary | O-IRP (high cost instances)'!F"&amp;ROW('summary | O-IRP (high cost inst'!F$9)+(ROW()-14)/6)), ABS(G332-INDIRECT("'summary | O-IRP (high cost instances)'!G"&amp;ROW('summary | O-IRP (high cost inst'!G$9)+(ROW()-14)/6)), ABS(H332-INDIRECT("'summary | O-IRP (high cost instances)'!H"&amp;ROW('summary | O-IRP (high cost inst'!H$9)+(ROW()-14)/6)), ABS(I332-INDIRECT("'summary | O-IRP (high cost instances)'!I"&amp;ROW('summary | O-IRP (high cost inst'!I$9)+(ROW()-14)/6)))&lt;0.01, "ok", "not ok")</f>
        <v>ok</v>
      </c>
    </row>
    <row r="333">
      <c r="D333" s="56">
        <v>25.0</v>
      </c>
      <c r="E333" s="21" t="s">
        <v>52</v>
      </c>
      <c r="F333" s="21">
        <v>14189.08</v>
      </c>
      <c r="G333" s="21">
        <v>14189.08</v>
      </c>
      <c r="H333" s="21">
        <v>0.0</v>
      </c>
      <c r="I333" s="21">
        <v>13.9372401237488</v>
      </c>
      <c r="J333" s="50"/>
    </row>
    <row r="334">
      <c r="E334" s="21" t="s">
        <v>53</v>
      </c>
      <c r="F334" s="21">
        <v>15024.58</v>
      </c>
      <c r="G334" s="21">
        <v>15024.58</v>
      </c>
      <c r="H334" s="21">
        <v>0.0</v>
      </c>
      <c r="I334" s="21">
        <v>23.4425427913666</v>
      </c>
      <c r="J334" s="50"/>
    </row>
    <row r="335">
      <c r="E335" s="21" t="s">
        <v>54</v>
      </c>
      <c r="F335" s="21">
        <v>16233.6</v>
      </c>
      <c r="G335" s="21">
        <v>16233.6</v>
      </c>
      <c r="H335" s="21">
        <v>0.0</v>
      </c>
      <c r="I335" s="21">
        <v>26.9135100841522</v>
      </c>
      <c r="J335" s="50"/>
    </row>
    <row r="336">
      <c r="E336" s="21" t="s">
        <v>55</v>
      </c>
      <c r="F336" s="21">
        <v>14842.49</v>
      </c>
      <c r="G336" s="21">
        <v>14842.49</v>
      </c>
      <c r="H336" s="21">
        <v>0.0</v>
      </c>
      <c r="I336" s="21">
        <v>5.68126106262207</v>
      </c>
      <c r="J336" s="50"/>
    </row>
    <row r="337">
      <c r="E337" s="21" t="s">
        <v>56</v>
      </c>
      <c r="F337" s="21">
        <v>16709.2</v>
      </c>
      <c r="G337" s="21">
        <v>16709.2</v>
      </c>
      <c r="H337" s="21">
        <v>0.0</v>
      </c>
      <c r="I337" s="21">
        <v>15.0158369541168</v>
      </c>
      <c r="J337" s="50"/>
    </row>
    <row r="338">
      <c r="E338" s="57" t="s">
        <v>21</v>
      </c>
      <c r="F338" s="26">
        <f t="shared" ref="F338:I338" si="55">AVERAGE(F333:F337)</f>
        <v>15399.79</v>
      </c>
      <c r="G338" s="26">
        <f t="shared" si="55"/>
        <v>15399.79</v>
      </c>
      <c r="H338" s="26">
        <f t="shared" si="55"/>
        <v>0</v>
      </c>
      <c r="I338" s="26">
        <f t="shared" si="55"/>
        <v>16.9980782</v>
      </c>
      <c r="J338" s="59" t="str">
        <f>IF(MAX(ABS(F338-INDIRECT("'summary | O-IRP (high cost instances)'!F"&amp;ROW('summary | O-IRP (high cost inst'!F$9)+(ROW()-14)/6)), ABS(G338-INDIRECT("'summary | O-IRP (high cost instances)'!G"&amp;ROW('summary | O-IRP (high cost inst'!G$9)+(ROW()-14)/6)), ABS(H338-INDIRECT("'summary | O-IRP (high cost instances)'!H"&amp;ROW('summary | O-IRP (high cost inst'!H$9)+(ROW()-14)/6)), ABS(I338-INDIRECT("'summary | O-IRP (high cost instances)'!I"&amp;ROW('summary | O-IRP (high cost inst'!I$9)+(ROW()-14)/6)))&lt;0.01, "ok", "not ok")</f>
        <v>ok</v>
      </c>
    </row>
    <row r="339">
      <c r="D339" s="56">
        <v>30.0</v>
      </c>
      <c r="E339" s="21" t="s">
        <v>57</v>
      </c>
      <c r="F339" s="21">
        <v>20521.56</v>
      </c>
      <c r="G339" s="21">
        <v>20521.56</v>
      </c>
      <c r="H339" s="21">
        <v>0.0</v>
      </c>
      <c r="I339" s="21">
        <v>344.180780887604</v>
      </c>
      <c r="J339" s="50"/>
    </row>
    <row r="340">
      <c r="E340" s="21" t="s">
        <v>58</v>
      </c>
      <c r="F340" s="21">
        <v>17930.67</v>
      </c>
      <c r="G340" s="21">
        <v>17930.67</v>
      </c>
      <c r="H340" s="21">
        <v>0.0</v>
      </c>
      <c r="I340" s="21">
        <v>145.27313709259</v>
      </c>
      <c r="J340" s="50"/>
    </row>
    <row r="341">
      <c r="E341" s="21" t="s">
        <v>59</v>
      </c>
      <c r="F341" s="21">
        <v>20694.23</v>
      </c>
      <c r="G341" s="21">
        <v>20694.23</v>
      </c>
      <c r="H341" s="21">
        <v>0.0</v>
      </c>
      <c r="I341" s="21">
        <v>104.639158010483</v>
      </c>
      <c r="J341" s="50"/>
    </row>
    <row r="342">
      <c r="E342" s="21" t="s">
        <v>60</v>
      </c>
      <c r="F342" s="21">
        <v>15949.17</v>
      </c>
      <c r="G342" s="21">
        <v>15949.17</v>
      </c>
      <c r="H342" s="21">
        <v>0.0</v>
      </c>
      <c r="I342" s="21">
        <v>236.181945085525</v>
      </c>
      <c r="J342" s="50"/>
    </row>
    <row r="343">
      <c r="E343" s="21" t="s">
        <v>61</v>
      </c>
      <c r="F343" s="21">
        <v>16881.2099939258</v>
      </c>
      <c r="G343" s="21">
        <v>16881.2099939258</v>
      </c>
      <c r="H343" s="21">
        <v>0.0</v>
      </c>
      <c r="I343" s="21">
        <v>722.191994905472</v>
      </c>
      <c r="J343" s="50"/>
    </row>
    <row r="344">
      <c r="E344" s="57" t="s">
        <v>21</v>
      </c>
      <c r="F344" s="26">
        <f t="shared" ref="F344:I344" si="56">AVERAGE(F339:F343)</f>
        <v>18395.368</v>
      </c>
      <c r="G344" s="26">
        <f t="shared" si="56"/>
        <v>18395.368</v>
      </c>
      <c r="H344" s="26">
        <f t="shared" si="56"/>
        <v>0</v>
      </c>
      <c r="I344" s="26">
        <f t="shared" si="56"/>
        <v>310.4934032</v>
      </c>
      <c r="J344" s="59" t="str">
        <f>IF(MAX(ABS(F344-INDIRECT("'summary | O-IRP (high cost instances)'!F"&amp;ROW('summary | O-IRP (high cost inst'!F$9)+(ROW()-14)/6)), ABS(G344-INDIRECT("'summary | O-IRP (high cost instances)'!G"&amp;ROW('summary | O-IRP (high cost inst'!G$9)+(ROW()-14)/6)), ABS(H344-INDIRECT("'summary | O-IRP (high cost instances)'!H"&amp;ROW('summary | O-IRP (high cost inst'!H$9)+(ROW()-14)/6)), ABS(I344-INDIRECT("'summary | O-IRP (high cost instances)'!I"&amp;ROW('summary | O-IRP (high cost inst'!I$9)+(ROW()-14)/6)))&lt;0.01, "ok", "not ok")</f>
        <v>ok</v>
      </c>
    </row>
    <row r="345">
      <c r="C345" s="56"/>
      <c r="D345" s="56"/>
      <c r="E345" s="27"/>
      <c r="F345" s="27"/>
      <c r="G345" s="27"/>
      <c r="H345" s="27"/>
      <c r="I345" s="27"/>
      <c r="J345" s="50"/>
    </row>
    <row r="346">
      <c r="C346" s="56">
        <v>2.0</v>
      </c>
      <c r="D346" s="56">
        <v>5.0</v>
      </c>
      <c r="E346" s="21" t="s">
        <v>32</v>
      </c>
      <c r="F346" s="21">
        <v>5973.74</v>
      </c>
      <c r="G346" s="21">
        <v>5973.74</v>
      </c>
      <c r="H346" s="21">
        <v>0.0</v>
      </c>
      <c r="I346" s="21">
        <v>0.776113033294678</v>
      </c>
      <c r="J346" s="50"/>
    </row>
    <row r="347">
      <c r="E347" s="21" t="s">
        <v>33</v>
      </c>
      <c r="F347" s="21">
        <v>5141.47</v>
      </c>
      <c r="G347" s="21">
        <v>5141.47</v>
      </c>
      <c r="H347" s="21">
        <v>0.0</v>
      </c>
      <c r="I347" s="21">
        <v>1.03764390945435</v>
      </c>
      <c r="J347" s="50"/>
    </row>
    <row r="348">
      <c r="E348" s="21" t="s">
        <v>34</v>
      </c>
      <c r="F348" s="21">
        <v>7746.36</v>
      </c>
      <c r="G348" s="21">
        <v>7746.36</v>
      </c>
      <c r="H348" s="21">
        <v>0.0</v>
      </c>
      <c r="I348" s="21">
        <v>3.01793694496155</v>
      </c>
      <c r="J348" s="50"/>
    </row>
    <row r="349">
      <c r="E349" s="21" t="s">
        <v>35</v>
      </c>
      <c r="F349" s="21">
        <v>5419.55</v>
      </c>
      <c r="G349" s="21">
        <v>5419.55</v>
      </c>
      <c r="H349" s="21">
        <v>0.0</v>
      </c>
      <c r="I349" s="21">
        <v>2.49495506286621</v>
      </c>
      <c r="J349" s="50"/>
    </row>
    <row r="350">
      <c r="E350" s="21" t="s">
        <v>36</v>
      </c>
      <c r="F350" s="21">
        <v>4637.08</v>
      </c>
      <c r="G350" s="21">
        <v>4637.08</v>
      </c>
      <c r="H350" s="21">
        <v>0.0</v>
      </c>
      <c r="I350" s="21">
        <v>2.16527581214905</v>
      </c>
      <c r="J350" s="50"/>
    </row>
    <row r="351">
      <c r="E351" s="57" t="s">
        <v>21</v>
      </c>
      <c r="F351" s="26">
        <f t="shared" ref="F351:I351" si="57">AVERAGE(F346:F350)</f>
        <v>5783.64</v>
      </c>
      <c r="G351" s="26">
        <f t="shared" si="57"/>
        <v>5783.64</v>
      </c>
      <c r="H351" s="26">
        <f t="shared" si="57"/>
        <v>0</v>
      </c>
      <c r="I351" s="26">
        <f t="shared" si="57"/>
        <v>1.898384953</v>
      </c>
      <c r="J351" s="59" t="str">
        <f>IF(MAX(ABS(F351-INDIRECT("'summary | O-IRP (high cost instances)'!F"&amp;ROW('summary | O-IRP (high cost inst'!F$10)+(ROW()-15)/6)), ABS(G351-INDIRECT("'summary | O-IRP (high cost instances)'!G"&amp;ROW('summary | O-IRP (high cost inst'!G$10)+(ROW()-15)/6)), ABS(H351-INDIRECT("'summary | O-IRP (high cost instances)'!H"&amp;ROW('summary | O-IRP (high cost inst'!H$10)+(ROW()-15)/6)), ABS(I351-INDIRECT("'summary | O-IRP (high cost instances)'!I"&amp;ROW('summary | O-IRP (high cost inst'!I$10)+(ROW()-15)/6)))&lt;0.01, "ok", "not ok")</f>
        <v>ok</v>
      </c>
    </row>
    <row r="352">
      <c r="D352" s="56">
        <v>10.0</v>
      </c>
      <c r="E352" s="21" t="s">
        <v>37</v>
      </c>
      <c r="F352" s="21">
        <v>9299.95</v>
      </c>
      <c r="G352" s="21">
        <v>9299.95</v>
      </c>
      <c r="H352" s="21">
        <v>0.0</v>
      </c>
      <c r="I352" s="21">
        <v>44.2145011425018</v>
      </c>
      <c r="J352" s="50"/>
    </row>
    <row r="353">
      <c r="E353" s="21" t="s">
        <v>38</v>
      </c>
      <c r="F353" s="21">
        <v>9280.41942708326</v>
      </c>
      <c r="G353" s="21">
        <v>9280.41942708326</v>
      </c>
      <c r="H353" s="21">
        <v>0.0</v>
      </c>
      <c r="I353" s="21">
        <v>22.4819688796997</v>
      </c>
      <c r="J353" s="50"/>
    </row>
    <row r="354">
      <c r="E354" s="21" t="s">
        <v>39</v>
      </c>
      <c r="F354" s="21">
        <v>8452.07</v>
      </c>
      <c r="G354" s="21">
        <v>8452.07</v>
      </c>
      <c r="H354" s="21">
        <v>0.0</v>
      </c>
      <c r="I354" s="21">
        <v>30.5629379749298</v>
      </c>
      <c r="J354" s="50"/>
    </row>
    <row r="355">
      <c r="E355" s="21" t="s">
        <v>40</v>
      </c>
      <c r="F355" s="21">
        <v>9284.36</v>
      </c>
      <c r="G355" s="21">
        <v>9284.36</v>
      </c>
      <c r="H355" s="21">
        <v>0.0</v>
      </c>
      <c r="I355" s="21">
        <v>18.2423470020294</v>
      </c>
      <c r="J355" s="50"/>
    </row>
    <row r="356">
      <c r="E356" s="21" t="s">
        <v>41</v>
      </c>
      <c r="F356" s="21">
        <v>9200.85</v>
      </c>
      <c r="G356" s="21">
        <v>9200.85</v>
      </c>
      <c r="H356" s="21">
        <v>0.0</v>
      </c>
      <c r="I356" s="21">
        <v>4.31646513938904</v>
      </c>
      <c r="J356" s="50"/>
    </row>
    <row r="357">
      <c r="E357" s="57" t="s">
        <v>21</v>
      </c>
      <c r="F357" s="26">
        <f t="shared" ref="F357:I357" si="58">AVERAGE(F352:F356)</f>
        <v>9103.529885</v>
      </c>
      <c r="G357" s="26">
        <f t="shared" si="58"/>
        <v>9103.529885</v>
      </c>
      <c r="H357" s="26">
        <f t="shared" si="58"/>
        <v>0</v>
      </c>
      <c r="I357" s="26">
        <f t="shared" si="58"/>
        <v>23.96364403</v>
      </c>
      <c r="J357" s="59" t="str">
        <f>IF(MAX(ABS(F357-INDIRECT("'summary | O-IRP (high cost instances)'!F"&amp;ROW('summary | O-IRP (high cost inst'!F$10)+(ROW()-15)/6)), ABS(G357-INDIRECT("'summary | O-IRP (high cost instances)'!G"&amp;ROW('summary | O-IRP (high cost inst'!G$10)+(ROW()-15)/6)), ABS(H357-INDIRECT("'summary | O-IRP (high cost instances)'!H"&amp;ROW('summary | O-IRP (high cost inst'!H$10)+(ROW()-15)/6)), ABS(I357-INDIRECT("'summary | O-IRP (high cost instances)'!I"&amp;ROW('summary | O-IRP (high cost inst'!I$10)+(ROW()-15)/6)))&lt;0.01, "ok", "not ok")</f>
        <v>ok</v>
      </c>
    </row>
    <row r="358">
      <c r="D358" s="56">
        <v>15.0</v>
      </c>
      <c r="E358" s="21" t="s">
        <v>42</v>
      </c>
      <c r="F358" s="21">
        <v>11593.03</v>
      </c>
      <c r="G358" s="21">
        <v>11593.03</v>
      </c>
      <c r="H358" s="21">
        <v>0.0</v>
      </c>
      <c r="I358" s="21">
        <v>46.9696288108826</v>
      </c>
      <c r="J358" s="50"/>
    </row>
    <row r="359">
      <c r="E359" s="21" t="s">
        <v>43</v>
      </c>
      <c r="F359" s="21">
        <v>11554.63</v>
      </c>
      <c r="G359" s="21">
        <v>11554.63</v>
      </c>
      <c r="H359" s="21">
        <v>0.0</v>
      </c>
      <c r="I359" s="21">
        <v>52.986781835556</v>
      </c>
      <c r="J359" s="50"/>
    </row>
    <row r="360">
      <c r="E360" s="21" t="s">
        <v>44</v>
      </c>
      <c r="F360" s="21">
        <v>13241.2</v>
      </c>
      <c r="G360" s="21">
        <v>13241.2</v>
      </c>
      <c r="H360" s="21">
        <v>0.0</v>
      </c>
      <c r="I360" s="21">
        <v>136.165633916855</v>
      </c>
      <c r="J360" s="50"/>
    </row>
    <row r="361">
      <c r="E361" s="21" t="s">
        <v>45</v>
      </c>
      <c r="F361" s="21">
        <v>10478.21</v>
      </c>
      <c r="G361" s="21">
        <v>10478.21</v>
      </c>
      <c r="H361" s="21">
        <v>0.0</v>
      </c>
      <c r="I361" s="21">
        <v>21.9254899024963</v>
      </c>
      <c r="J361" s="50"/>
    </row>
    <row r="362">
      <c r="E362" s="21" t="s">
        <v>46</v>
      </c>
      <c r="F362" s="21">
        <v>10536.45</v>
      </c>
      <c r="G362" s="21">
        <v>10536.45</v>
      </c>
      <c r="H362" s="21">
        <v>0.0</v>
      </c>
      <c r="I362" s="21">
        <v>62.8791310787201</v>
      </c>
      <c r="J362" s="50"/>
    </row>
    <row r="363">
      <c r="E363" s="57" t="s">
        <v>21</v>
      </c>
      <c r="F363" s="26">
        <f t="shared" ref="F363:I363" si="59">AVERAGE(F358:F362)</f>
        <v>11480.704</v>
      </c>
      <c r="G363" s="26">
        <f t="shared" si="59"/>
        <v>11480.704</v>
      </c>
      <c r="H363" s="26">
        <f t="shared" si="59"/>
        <v>0</v>
      </c>
      <c r="I363" s="26">
        <f t="shared" si="59"/>
        <v>64.18533311</v>
      </c>
      <c r="J363" s="59" t="str">
        <f>IF(MAX(ABS(F363-INDIRECT("'summary | O-IRP (high cost instances)'!F"&amp;ROW('summary | O-IRP (high cost inst'!F$10)+(ROW()-15)/6)), ABS(G363-INDIRECT("'summary | O-IRP (high cost instances)'!G"&amp;ROW('summary | O-IRP (high cost inst'!G$10)+(ROW()-15)/6)), ABS(H363-INDIRECT("'summary | O-IRP (high cost instances)'!H"&amp;ROW('summary | O-IRP (high cost inst'!H$10)+(ROW()-15)/6)), ABS(I363-INDIRECT("'summary | O-IRP (high cost instances)'!I"&amp;ROW('summary | O-IRP (high cost inst'!I$10)+(ROW()-15)/6)))&lt;0.01, "ok", "not ok")</f>
        <v>ok</v>
      </c>
    </row>
    <row r="364">
      <c r="D364" s="56">
        <v>20.0</v>
      </c>
      <c r="E364" s="21" t="s">
        <v>47</v>
      </c>
      <c r="F364" s="21">
        <v>14237.37</v>
      </c>
      <c r="G364" s="21">
        <v>14237.37</v>
      </c>
      <c r="H364" s="21">
        <v>0.0</v>
      </c>
      <c r="I364" s="21">
        <v>969.981187105179</v>
      </c>
      <c r="J364" s="50"/>
    </row>
    <row r="365">
      <c r="E365" s="21" t="s">
        <v>48</v>
      </c>
      <c r="F365" s="21">
        <v>13607.18</v>
      </c>
      <c r="G365" s="21">
        <v>13607.18</v>
      </c>
      <c r="H365" s="21">
        <v>0.0</v>
      </c>
      <c r="I365" s="21">
        <v>174.136625051498</v>
      </c>
      <c r="J365" s="50"/>
    </row>
    <row r="366">
      <c r="E366" s="21" t="s">
        <v>49</v>
      </c>
      <c r="F366" s="21">
        <v>13777.2899955266</v>
      </c>
      <c r="G366" s="21">
        <v>13777.2899955266</v>
      </c>
      <c r="H366" s="21">
        <v>0.0</v>
      </c>
      <c r="I366" s="21">
        <v>91.5739181041718</v>
      </c>
      <c r="J366" s="50"/>
    </row>
    <row r="367">
      <c r="E367" s="21" t="s">
        <v>50</v>
      </c>
      <c r="F367" s="21">
        <v>14321.09</v>
      </c>
      <c r="G367" s="21">
        <v>14321.09</v>
      </c>
      <c r="H367" s="21">
        <v>0.0</v>
      </c>
      <c r="I367" s="21">
        <v>2962.7225728035</v>
      </c>
      <c r="J367" s="50"/>
    </row>
    <row r="368">
      <c r="E368" s="21" t="s">
        <v>51</v>
      </c>
      <c r="F368" s="21">
        <v>15714.78</v>
      </c>
      <c r="G368" s="21">
        <v>15329.9469081311</v>
      </c>
      <c r="H368" s="21">
        <v>2.44886082954343</v>
      </c>
      <c r="I368" s="21">
        <v>7202.04215097427</v>
      </c>
      <c r="J368" s="50"/>
    </row>
    <row r="369">
      <c r="E369" s="57" t="s">
        <v>21</v>
      </c>
      <c r="F369" s="26">
        <f t="shared" ref="F369:I369" si="60">AVERAGE(F364:F368)</f>
        <v>14331.542</v>
      </c>
      <c r="G369" s="26">
        <f t="shared" si="60"/>
        <v>14254.57538</v>
      </c>
      <c r="H369" s="26">
        <f t="shared" si="60"/>
        <v>0.4897721659</v>
      </c>
      <c r="I369" s="26">
        <f t="shared" si="60"/>
        <v>2280.091291</v>
      </c>
      <c r="J369" s="59" t="str">
        <f>IF(MAX(ABS(F369-INDIRECT("'summary | O-IRP (high cost instances)'!F"&amp;ROW('summary | O-IRP (high cost inst'!F$10)+(ROW()-15)/6)), ABS(G369-INDIRECT("'summary | O-IRP (high cost instances)'!G"&amp;ROW('summary | O-IRP (high cost inst'!G$10)+(ROW()-15)/6)), ABS(H369-INDIRECT("'summary | O-IRP (high cost instances)'!H"&amp;ROW('summary | O-IRP (high cost inst'!H$10)+(ROW()-15)/6)), ABS(I369-INDIRECT("'summary | O-IRP (high cost instances)'!I"&amp;ROW('summary | O-IRP (high cost inst'!I$10)+(ROW()-15)/6)))&lt;0.01, "ok", "not ok")</f>
        <v>ok</v>
      </c>
    </row>
    <row r="370">
      <c r="D370" s="56">
        <v>25.0</v>
      </c>
      <c r="E370" s="21" t="s">
        <v>52</v>
      </c>
      <c r="F370" s="21">
        <v>14623.22</v>
      </c>
      <c r="G370" s="21">
        <v>14623.22</v>
      </c>
      <c r="H370" s="21">
        <v>0.0</v>
      </c>
      <c r="I370" s="21">
        <v>66.1180019378662</v>
      </c>
      <c r="J370" s="50"/>
    </row>
    <row r="371">
      <c r="E371" s="21" t="s">
        <v>53</v>
      </c>
      <c r="F371" s="21">
        <v>16274.01</v>
      </c>
      <c r="G371" s="21">
        <v>15373.6006527622</v>
      </c>
      <c r="H371" s="21">
        <v>5.53280566521594</v>
      </c>
      <c r="I371" s="21">
        <v>7206.06276106834</v>
      </c>
      <c r="J371" s="50"/>
    </row>
    <row r="372">
      <c r="E372" s="21" t="s">
        <v>54</v>
      </c>
      <c r="F372" s="21">
        <v>17416.14</v>
      </c>
      <c r="G372" s="21">
        <v>17111.9723594622</v>
      </c>
      <c r="H372" s="21">
        <v>1.74646988677048</v>
      </c>
      <c r="I372" s="21">
        <v>7212.18182897568</v>
      </c>
      <c r="J372" s="50"/>
    </row>
    <row r="373">
      <c r="E373" s="21" t="s">
        <v>55</v>
      </c>
      <c r="F373" s="21">
        <v>15300.73</v>
      </c>
      <c r="G373" s="21">
        <v>15300.73</v>
      </c>
      <c r="H373" s="21">
        <v>0.0</v>
      </c>
      <c r="I373" s="21">
        <v>64.3732750415802</v>
      </c>
      <c r="J373" s="50"/>
    </row>
    <row r="374">
      <c r="E374" s="21" t="s">
        <v>56</v>
      </c>
      <c r="F374" s="21">
        <v>18158.71</v>
      </c>
      <c r="G374" s="21">
        <v>17993.6887409908</v>
      </c>
      <c r="H374" s="21">
        <v>0.908771928232996</v>
      </c>
      <c r="I374" s="21">
        <v>7201.06135797501</v>
      </c>
      <c r="J374" s="50"/>
    </row>
    <row r="375">
      <c r="E375" s="57" t="s">
        <v>21</v>
      </c>
      <c r="F375" s="26">
        <f t="shared" ref="F375:I375" si="61">AVERAGE(F370:F374)</f>
        <v>16354.562</v>
      </c>
      <c r="G375" s="26">
        <f t="shared" si="61"/>
        <v>16080.64235</v>
      </c>
      <c r="H375" s="26">
        <f t="shared" si="61"/>
        <v>1.637609496</v>
      </c>
      <c r="I375" s="26">
        <f t="shared" si="61"/>
        <v>4349.959445</v>
      </c>
      <c r="J375" s="59" t="str">
        <f>IF(MAX(ABS(F375-INDIRECT("'summary | O-IRP (high cost instances)'!F"&amp;ROW('summary | O-IRP (high cost inst'!F$10)+(ROW()-15)/6)), ABS(G375-INDIRECT("'summary | O-IRP (high cost instances)'!G"&amp;ROW('summary | O-IRP (high cost inst'!G$10)+(ROW()-15)/6)), ABS(H375-INDIRECT("'summary | O-IRP (high cost instances)'!H"&amp;ROW('summary | O-IRP (high cost inst'!H$10)+(ROW()-15)/6)), ABS(I375-INDIRECT("'summary | O-IRP (high cost instances)'!I"&amp;ROW('summary | O-IRP (high cost inst'!I$10)+(ROW()-15)/6)))&lt;0.01, "ok", "not ok")</f>
        <v>ok</v>
      </c>
    </row>
    <row r="376">
      <c r="D376" s="56">
        <v>30.0</v>
      </c>
      <c r="E376" s="21" t="s">
        <v>57</v>
      </c>
      <c r="F376" s="21">
        <v>21853.58</v>
      </c>
      <c r="G376" s="21">
        <v>20784.799098919</v>
      </c>
      <c r="H376" s="21">
        <v>4.89064446686091</v>
      </c>
      <c r="I376" s="21">
        <v>7210.69535708427</v>
      </c>
      <c r="J376" s="50"/>
    </row>
    <row r="377">
      <c r="E377" s="21" t="s">
        <v>58</v>
      </c>
      <c r="F377" s="21">
        <v>18740.0799924793</v>
      </c>
      <c r="G377" s="21">
        <v>18619.2925790078</v>
      </c>
      <c r="H377" s="21">
        <v>0.64454054369038</v>
      </c>
      <c r="I377" s="21">
        <v>7200.98055887222</v>
      </c>
      <c r="J377" s="50"/>
    </row>
    <row r="378">
      <c r="E378" s="21" t="s">
        <v>59</v>
      </c>
      <c r="F378" s="21">
        <v>21005.05</v>
      </c>
      <c r="G378" s="21">
        <v>21005.05</v>
      </c>
      <c r="H378" s="21">
        <v>0.0</v>
      </c>
      <c r="I378" s="21">
        <v>278.650830030441</v>
      </c>
      <c r="J378" s="50"/>
    </row>
    <row r="379">
      <c r="E379" s="21" t="s">
        <v>60</v>
      </c>
      <c r="F379" s="21">
        <v>16704.62</v>
      </c>
      <c r="G379" s="21">
        <v>16704.62</v>
      </c>
      <c r="H379" s="21">
        <v>0.0</v>
      </c>
      <c r="I379" s="21">
        <v>841.449071168899</v>
      </c>
      <c r="J379" s="50"/>
    </row>
    <row r="380">
      <c r="E380" s="21" t="s">
        <v>61</v>
      </c>
      <c r="F380" s="21">
        <v>17847.13</v>
      </c>
      <c r="G380" s="21">
        <v>16896.6551671707</v>
      </c>
      <c r="H380" s="21">
        <v>5.32564525965391</v>
      </c>
      <c r="I380" s="21">
        <v>7203.18491792679</v>
      </c>
      <c r="J380" s="50"/>
    </row>
    <row r="381">
      <c r="E381" s="57" t="s">
        <v>21</v>
      </c>
      <c r="F381" s="26">
        <f t="shared" ref="F381:I381" si="62">AVERAGE(F376:F380)</f>
        <v>19230.092</v>
      </c>
      <c r="G381" s="26">
        <f t="shared" si="62"/>
        <v>18802.08337</v>
      </c>
      <c r="H381" s="26">
        <f t="shared" si="62"/>
        <v>2.172166054</v>
      </c>
      <c r="I381" s="26">
        <f t="shared" si="62"/>
        <v>4546.992147</v>
      </c>
      <c r="J381" s="59" t="str">
        <f>IF(MAX(ABS(F381-INDIRECT("'summary | O-IRP (high cost instances)'!F"&amp;ROW('summary | O-IRP (high cost inst'!F$10)+(ROW()-15)/6)), ABS(G381-INDIRECT("'summary | O-IRP (high cost instances)'!G"&amp;ROW('summary | O-IRP (high cost inst'!G$10)+(ROW()-15)/6)), ABS(H381-INDIRECT("'summary | O-IRP (high cost instances)'!H"&amp;ROW('summary | O-IRP (high cost inst'!H$10)+(ROW()-15)/6)), ABS(I381-INDIRECT("'summary | O-IRP (high cost instances)'!I"&amp;ROW('summary | O-IRP (high cost inst'!I$10)+(ROW()-15)/6)))&lt;0.01, "ok", "not ok")</f>
        <v>ok</v>
      </c>
    </row>
    <row r="382">
      <c r="C382" s="56"/>
      <c r="D382" s="56"/>
      <c r="E382" s="27"/>
      <c r="F382" s="27"/>
      <c r="G382" s="27"/>
      <c r="H382" s="27"/>
      <c r="I382" s="27"/>
      <c r="J382" s="50"/>
    </row>
    <row r="383">
      <c r="C383" s="56">
        <v>3.0</v>
      </c>
      <c r="D383" s="56">
        <v>5.0</v>
      </c>
      <c r="E383" s="21" t="s">
        <v>32</v>
      </c>
      <c r="F383" s="21">
        <v>6854.04</v>
      </c>
      <c r="G383" s="21">
        <v>6854.04</v>
      </c>
      <c r="H383" s="21">
        <v>0.0</v>
      </c>
      <c r="I383" s="21">
        <v>3.01652693748474</v>
      </c>
      <c r="J383" s="50"/>
    </row>
    <row r="384">
      <c r="E384" s="21" t="s">
        <v>33</v>
      </c>
      <c r="F384" s="21">
        <v>6174.94</v>
      </c>
      <c r="G384" s="21">
        <v>6174.94</v>
      </c>
      <c r="H384" s="21">
        <v>0.0</v>
      </c>
      <c r="I384" s="21">
        <v>40.5183169841766</v>
      </c>
      <c r="J384" s="50"/>
    </row>
    <row r="385">
      <c r="E385" s="21" t="s">
        <v>34</v>
      </c>
      <c r="F385" s="21">
        <v>9501.22</v>
      </c>
      <c r="G385" s="21">
        <v>9501.22</v>
      </c>
      <c r="H385" s="21">
        <v>0.0</v>
      </c>
      <c r="I385" s="21">
        <v>7.32108616828918</v>
      </c>
      <c r="J385" s="50"/>
    </row>
    <row r="386">
      <c r="E386" s="21" t="s">
        <v>35</v>
      </c>
      <c r="F386" s="21">
        <v>6107.27</v>
      </c>
      <c r="G386" s="21">
        <v>6107.27</v>
      </c>
      <c r="H386" s="21">
        <v>0.0</v>
      </c>
      <c r="I386" s="21">
        <v>6.83271718025208</v>
      </c>
      <c r="J386" s="50"/>
    </row>
    <row r="387">
      <c r="E387" s="21" t="s">
        <v>36</v>
      </c>
      <c r="F387" s="21">
        <v>5610.62</v>
      </c>
      <c r="G387" s="21">
        <v>5610.62</v>
      </c>
      <c r="H387" s="21">
        <v>0.0</v>
      </c>
      <c r="I387" s="21">
        <v>19.6978719234467</v>
      </c>
      <c r="J387" s="50"/>
    </row>
    <row r="388">
      <c r="E388" s="57" t="s">
        <v>21</v>
      </c>
      <c r="F388" s="26">
        <f t="shared" ref="F388:I388" si="63">AVERAGE(F383:F387)</f>
        <v>6849.618</v>
      </c>
      <c r="G388" s="26">
        <f t="shared" si="63"/>
        <v>6849.618</v>
      </c>
      <c r="H388" s="26">
        <f t="shared" si="63"/>
        <v>0</v>
      </c>
      <c r="I388" s="26">
        <f t="shared" si="63"/>
        <v>15.47730384</v>
      </c>
      <c r="J388" s="59" t="str">
        <f>IF(MAX(ABS(F388-INDIRECT("'summary | O-IRP (high cost instances)'!F"&amp;ROW('summary | O-IRP (high cost inst'!F$11)+(ROW()-16)/6)), ABS(G388-INDIRECT("'summary | O-IRP (high cost instances)'!G"&amp;ROW('summary | O-IRP (high cost inst'!G$11)+(ROW()-16)/6)), ABS(H388-INDIRECT("'summary | O-IRP (high cost instances)'!H"&amp;ROW('summary | O-IRP (high cost inst'!H$11)+(ROW()-16)/6)), ABS(I388-INDIRECT("'summary | O-IRP (high cost instances)'!I"&amp;ROW('summary | O-IRP (high cost inst'!I$11)+(ROW()-16)/6)))&lt;0.01, "ok", "not ok")</f>
        <v>ok</v>
      </c>
    </row>
    <row r="389">
      <c r="D389" s="56">
        <v>10.0</v>
      </c>
      <c r="E389" s="21" t="s">
        <v>37</v>
      </c>
      <c r="F389" s="21">
        <v>10743.86</v>
      </c>
      <c r="G389" s="21">
        <v>10743.86</v>
      </c>
      <c r="H389" s="21">
        <v>0.0</v>
      </c>
      <c r="I389" s="21">
        <v>2851.81535696983</v>
      </c>
      <c r="J389" s="50"/>
    </row>
    <row r="390">
      <c r="E390" s="21" t="s">
        <v>38</v>
      </c>
      <c r="F390" s="21">
        <v>11050.74</v>
      </c>
      <c r="G390" s="21">
        <v>10851.4623799008</v>
      </c>
      <c r="H390" s="21">
        <v>1.80329661270802</v>
      </c>
      <c r="I390" s="21">
        <v>7203.73413801193</v>
      </c>
      <c r="J390" s="50"/>
    </row>
    <row r="391">
      <c r="E391" s="21" t="s">
        <v>39</v>
      </c>
      <c r="F391" s="21">
        <v>9361.46</v>
      </c>
      <c r="G391" s="21">
        <v>9361.46</v>
      </c>
      <c r="H391" s="21">
        <v>0.0</v>
      </c>
      <c r="I391" s="21">
        <v>73.9803121089935</v>
      </c>
      <c r="J391" s="50"/>
    </row>
    <row r="392">
      <c r="E392" s="21" t="s">
        <v>40</v>
      </c>
      <c r="F392" s="21">
        <v>10592.69</v>
      </c>
      <c r="G392" s="21">
        <v>10592.69</v>
      </c>
      <c r="H392" s="21">
        <v>0.0</v>
      </c>
      <c r="I392" s="21">
        <v>245.89605307579</v>
      </c>
      <c r="J392" s="50"/>
    </row>
    <row r="393">
      <c r="E393" s="21" t="s">
        <v>41</v>
      </c>
      <c r="F393" s="21">
        <v>9884.53</v>
      </c>
      <c r="G393" s="21">
        <v>9884.53</v>
      </c>
      <c r="H393" s="21">
        <v>0.0</v>
      </c>
      <c r="I393" s="21">
        <v>58.7146229743958</v>
      </c>
      <c r="J393" s="50"/>
    </row>
    <row r="394">
      <c r="E394" s="57" t="s">
        <v>21</v>
      </c>
      <c r="F394" s="26">
        <f t="shared" ref="F394:I394" si="64">AVERAGE(F389:F393)</f>
        <v>10326.656</v>
      </c>
      <c r="G394" s="26">
        <f t="shared" si="64"/>
        <v>10286.80048</v>
      </c>
      <c r="H394" s="26">
        <f t="shared" si="64"/>
        <v>0.3606593225</v>
      </c>
      <c r="I394" s="26">
        <f t="shared" si="64"/>
        <v>2086.828097</v>
      </c>
      <c r="J394" s="59" t="str">
        <f>IF(MAX(ABS(F394-INDIRECT("'summary | O-IRP (high cost instances)'!F"&amp;ROW('summary | O-IRP (high cost inst'!F$11)+(ROW()-16)/6)), ABS(G394-INDIRECT("'summary | O-IRP (high cost instances)'!G"&amp;ROW('summary | O-IRP (high cost inst'!G$11)+(ROW()-16)/6)), ABS(H394-INDIRECT("'summary | O-IRP (high cost instances)'!H"&amp;ROW('summary | O-IRP (high cost inst'!H$11)+(ROW()-16)/6)), ABS(I394-INDIRECT("'summary | O-IRP (high cost instances)'!I"&amp;ROW('summary | O-IRP (high cost inst'!I$11)+(ROW()-16)/6)))&lt;0.01, "ok", "not ok")</f>
        <v>ok</v>
      </c>
    </row>
    <row r="395">
      <c r="D395" s="56">
        <v>15.0</v>
      </c>
      <c r="E395" s="21" t="s">
        <v>42</v>
      </c>
      <c r="F395" s="21">
        <v>12476.65</v>
      </c>
      <c r="G395" s="21">
        <v>12476.65</v>
      </c>
      <c r="H395" s="21">
        <v>0.0</v>
      </c>
      <c r="I395" s="21">
        <v>506.49417591095</v>
      </c>
      <c r="J395" s="50"/>
    </row>
    <row r="396">
      <c r="E396" s="21" t="s">
        <v>43</v>
      </c>
      <c r="F396" s="21">
        <v>12497.79</v>
      </c>
      <c r="G396" s="21">
        <v>12497.79</v>
      </c>
      <c r="H396" s="21">
        <v>0.0</v>
      </c>
      <c r="I396" s="21">
        <v>616.778873920441</v>
      </c>
      <c r="J396" s="50"/>
    </row>
    <row r="397">
      <c r="E397" s="21" t="s">
        <v>44</v>
      </c>
      <c r="F397" s="21">
        <v>14382.68</v>
      </c>
      <c r="G397" s="21">
        <v>14382.68</v>
      </c>
      <c r="H397" s="21">
        <v>0.0</v>
      </c>
      <c r="I397" s="21">
        <v>3409.61870598793</v>
      </c>
      <c r="J397" s="50"/>
    </row>
    <row r="398">
      <c r="E398" s="21" t="s">
        <v>45</v>
      </c>
      <c r="F398" s="21">
        <v>11509.07</v>
      </c>
      <c r="G398" s="21">
        <v>11509.07</v>
      </c>
      <c r="H398" s="21">
        <v>0.0</v>
      </c>
      <c r="I398" s="21">
        <v>298.766789913177</v>
      </c>
      <c r="J398" s="50"/>
    </row>
    <row r="399">
      <c r="E399" s="21" t="s">
        <v>46</v>
      </c>
      <c r="F399" s="21">
        <v>11772.77</v>
      </c>
      <c r="G399" s="21">
        <v>11772.77</v>
      </c>
      <c r="H399" s="21">
        <v>0.0</v>
      </c>
      <c r="I399" s="21">
        <v>400.34289598465</v>
      </c>
      <c r="J399" s="50"/>
    </row>
    <row r="400">
      <c r="E400" s="57" t="s">
        <v>21</v>
      </c>
      <c r="F400" s="26">
        <f t="shared" ref="F400:I400" si="65">AVERAGE(F395:F399)</f>
        <v>12527.792</v>
      </c>
      <c r="G400" s="26">
        <f t="shared" si="65"/>
        <v>12527.792</v>
      </c>
      <c r="H400" s="26">
        <f t="shared" si="65"/>
        <v>0</v>
      </c>
      <c r="I400" s="26">
        <f t="shared" si="65"/>
        <v>1046.400288</v>
      </c>
      <c r="J400" s="59" t="str">
        <f>IF(MAX(ABS(F400-INDIRECT("'summary | O-IRP (high cost instances)'!F"&amp;ROW('summary | O-IRP (high cost inst'!F$11)+(ROW()-16)/6)), ABS(G400-INDIRECT("'summary | O-IRP (high cost instances)'!G"&amp;ROW('summary | O-IRP (high cost inst'!G$11)+(ROW()-16)/6)), ABS(H400-INDIRECT("'summary | O-IRP (high cost instances)'!H"&amp;ROW('summary | O-IRP (high cost inst'!H$11)+(ROW()-16)/6)), ABS(I400-INDIRECT("'summary | O-IRP (high cost instances)'!I"&amp;ROW('summary | O-IRP (high cost inst'!I$11)+(ROW()-16)/6)))&lt;0.01, "ok", "not ok")</f>
        <v>ok</v>
      </c>
    </row>
    <row r="401">
      <c r="D401" s="56">
        <v>20.0</v>
      </c>
      <c r="E401" s="21" t="s">
        <v>47</v>
      </c>
      <c r="F401" s="21">
        <v>15979.88</v>
      </c>
      <c r="G401" s="21">
        <v>14508.7621983035</v>
      </c>
      <c r="H401" s="21">
        <v>9.20606288468081</v>
      </c>
      <c r="I401" s="21">
        <v>7208.88269710541</v>
      </c>
      <c r="J401" s="50"/>
    </row>
    <row r="402">
      <c r="E402" s="21" t="s">
        <v>48</v>
      </c>
      <c r="F402" s="21">
        <v>14146.07</v>
      </c>
      <c r="G402" s="21">
        <v>14146.07</v>
      </c>
      <c r="H402" s="21">
        <v>0.0</v>
      </c>
      <c r="I402" s="21">
        <v>1349.66866183281</v>
      </c>
      <c r="J402" s="50"/>
    </row>
    <row r="403">
      <c r="E403" s="21" t="s">
        <v>49</v>
      </c>
      <c r="F403" s="21">
        <v>14724.27</v>
      </c>
      <c r="G403" s="21">
        <v>14724.27</v>
      </c>
      <c r="H403" s="21">
        <v>0.0</v>
      </c>
      <c r="I403" s="21">
        <v>5234.1452589035</v>
      </c>
      <c r="J403" s="50"/>
    </row>
    <row r="404">
      <c r="E404" s="21" t="s">
        <v>50</v>
      </c>
      <c r="F404" s="21">
        <v>16337.64</v>
      </c>
      <c r="G404" s="21">
        <v>14627.4506485419</v>
      </c>
      <c r="H404" s="21">
        <v>10.4677869720356</v>
      </c>
      <c r="I404" s="21">
        <v>7217.56424117088</v>
      </c>
      <c r="J404" s="50"/>
    </row>
    <row r="405">
      <c r="E405" s="21" t="s">
        <v>51</v>
      </c>
      <c r="F405" s="21">
        <v>17777.17</v>
      </c>
      <c r="G405" s="21">
        <v>15933.4791261953</v>
      </c>
      <c r="H405" s="21">
        <v>10.3711157276702</v>
      </c>
      <c r="I405" s="21">
        <v>7202.09963583946</v>
      </c>
      <c r="J405" s="50"/>
    </row>
    <row r="406">
      <c r="E406" s="57" t="s">
        <v>21</v>
      </c>
      <c r="F406" s="26">
        <f t="shared" ref="F406:I406" si="66">AVERAGE(F401:F405)</f>
        <v>15793.006</v>
      </c>
      <c r="G406" s="26">
        <f t="shared" si="66"/>
        <v>14788.00639</v>
      </c>
      <c r="H406" s="26">
        <f t="shared" si="66"/>
        <v>6.008993117</v>
      </c>
      <c r="I406" s="26">
        <f t="shared" si="66"/>
        <v>5642.472099</v>
      </c>
      <c r="J406" s="59" t="str">
        <f>IF(MAX(ABS(F406-INDIRECT("'summary | O-IRP (high cost instances)'!F"&amp;ROW('summary | O-IRP (high cost inst'!F$11)+(ROW()-16)/6)), ABS(G406-INDIRECT("'summary | O-IRP (high cost instances)'!G"&amp;ROW('summary | O-IRP (high cost inst'!G$11)+(ROW()-16)/6)), ABS(H406-INDIRECT("'summary | O-IRP (high cost instances)'!H"&amp;ROW('summary | O-IRP (high cost inst'!H$11)+(ROW()-16)/6)), ABS(I406-INDIRECT("'summary | O-IRP (high cost instances)'!I"&amp;ROW('summary | O-IRP (high cost inst'!I$11)+(ROW()-16)/6)))&lt;0.01, "ok", "not ok")</f>
        <v>ok</v>
      </c>
    </row>
    <row r="407">
      <c r="D407" s="56">
        <v>25.0</v>
      </c>
      <c r="E407" s="21" t="s">
        <v>52</v>
      </c>
      <c r="F407" s="21">
        <v>15560.0</v>
      </c>
      <c r="G407" s="21">
        <v>15558.6607721542</v>
      </c>
      <c r="H407" s="21">
        <v>0.008606862762231</v>
      </c>
      <c r="I407" s="21">
        <v>2666.89082098007</v>
      </c>
      <c r="J407" s="50"/>
    </row>
    <row r="408">
      <c r="E408" s="21" t="s">
        <v>53</v>
      </c>
      <c r="F408" s="21">
        <v>18235.59</v>
      </c>
      <c r="G408" s="21">
        <v>15475.9172730454</v>
      </c>
      <c r="H408" s="21">
        <v>15.1334435954886</v>
      </c>
      <c r="I408" s="21">
        <v>7204.91847920418</v>
      </c>
      <c r="J408" s="50"/>
    </row>
    <row r="409">
      <c r="E409" s="21" t="s">
        <v>54</v>
      </c>
      <c r="F409" s="21">
        <v>19379.18</v>
      </c>
      <c r="G409" s="21">
        <v>17344.2861397119</v>
      </c>
      <c r="H409" s="21">
        <v>10.500412609244</v>
      </c>
      <c r="I409" s="21">
        <v>7223.23258113861</v>
      </c>
      <c r="J409" s="50"/>
    </row>
    <row r="410">
      <c r="E410" s="21" t="s">
        <v>55</v>
      </c>
      <c r="F410" s="21">
        <v>16227.3199255894</v>
      </c>
      <c r="G410" s="21">
        <v>16227.3199255894</v>
      </c>
      <c r="H410" s="21">
        <v>0.0</v>
      </c>
      <c r="I410" s="21">
        <v>737.670339107513</v>
      </c>
      <c r="J410" s="50"/>
    </row>
    <row r="411">
      <c r="E411" s="21" t="s">
        <v>56</v>
      </c>
      <c r="F411" s="21">
        <v>20340.06</v>
      </c>
      <c r="G411" s="21">
        <v>18364.7868873406</v>
      </c>
      <c r="H411" s="21">
        <v>9.71124526013867</v>
      </c>
      <c r="I411" s="21">
        <v>7206.55987000465</v>
      </c>
      <c r="J411" s="50"/>
    </row>
    <row r="412">
      <c r="E412" s="57" t="s">
        <v>21</v>
      </c>
      <c r="F412" s="26">
        <f t="shared" ref="F412:I412" si="67">AVERAGE(F407:F411)</f>
        <v>17948.42999</v>
      </c>
      <c r="G412" s="26">
        <f t="shared" si="67"/>
        <v>16594.1942</v>
      </c>
      <c r="H412" s="26">
        <f t="shared" si="67"/>
        <v>7.070741666</v>
      </c>
      <c r="I412" s="26">
        <f t="shared" si="67"/>
        <v>5007.854418</v>
      </c>
      <c r="J412" s="59" t="str">
        <f>IF(MAX(ABS(F412-INDIRECT("'summary | O-IRP (high cost instances)'!F"&amp;ROW('summary | O-IRP (high cost inst'!F$11)+(ROW()-16)/6)), ABS(G412-INDIRECT("'summary | O-IRP (high cost instances)'!G"&amp;ROW('summary | O-IRP (high cost inst'!G$11)+(ROW()-16)/6)), ABS(H412-INDIRECT("'summary | O-IRP (high cost instances)'!H"&amp;ROW('summary | O-IRP (high cost inst'!H$11)+(ROW()-16)/6)), ABS(I412-INDIRECT("'summary | O-IRP (high cost instances)'!I"&amp;ROW('summary | O-IRP (high cost inst'!I$11)+(ROW()-16)/6)))&lt;0.01, "ok", "not ok")</f>
        <v>ok</v>
      </c>
    </row>
    <row r="413">
      <c r="D413" s="56">
        <v>30.0</v>
      </c>
      <c r="E413" s="21" t="s">
        <v>57</v>
      </c>
      <c r="F413" s="21">
        <v>23737.13</v>
      </c>
      <c r="G413" s="21">
        <v>20994.7638919294</v>
      </c>
      <c r="H413" s="21">
        <v>11.5530652107925</v>
      </c>
      <c r="I413" s="21">
        <v>7220.14976787567</v>
      </c>
      <c r="J413" s="50"/>
    </row>
    <row r="414">
      <c r="E414" s="21" t="s">
        <v>58</v>
      </c>
      <c r="F414" s="21">
        <v>19872.35</v>
      </c>
      <c r="G414" s="21">
        <v>19077.4943946639</v>
      </c>
      <c r="H414" s="21">
        <v>3.9998067935404</v>
      </c>
      <c r="I414" s="21">
        <v>7213.83424687386</v>
      </c>
      <c r="J414" s="50"/>
    </row>
    <row r="415">
      <c r="E415" s="21" t="s">
        <v>59</v>
      </c>
      <c r="F415" s="21">
        <v>21982.63</v>
      </c>
      <c r="G415" s="21">
        <v>21338.3709551185</v>
      </c>
      <c r="H415" s="21">
        <v>2.93076417553999</v>
      </c>
      <c r="I415" s="21">
        <v>7221.18564200401</v>
      </c>
      <c r="J415" s="50"/>
    </row>
    <row r="416">
      <c r="E416" s="21" t="s">
        <v>60</v>
      </c>
      <c r="F416" s="21">
        <v>17761.37</v>
      </c>
      <c r="G416" s="21">
        <v>17013.4397244295</v>
      </c>
      <c r="H416" s="21">
        <v>4.2109942846214</v>
      </c>
      <c r="I416" s="21">
        <v>7216.15641617775</v>
      </c>
      <c r="J416" s="50"/>
    </row>
    <row r="417">
      <c r="E417" s="21" t="s">
        <v>61</v>
      </c>
      <c r="F417" s="21">
        <v>19295.64</v>
      </c>
      <c r="G417" s="21">
        <v>16926.0653748406</v>
      </c>
      <c r="H417" s="21">
        <v>12.2803629481035</v>
      </c>
      <c r="I417" s="21">
        <v>7204.25103116035</v>
      </c>
      <c r="J417" s="50"/>
    </row>
    <row r="418">
      <c r="E418" s="57" t="s">
        <v>21</v>
      </c>
      <c r="F418" s="26">
        <f t="shared" ref="F418:I418" si="68">AVERAGE(F413:F417)</f>
        <v>20529.824</v>
      </c>
      <c r="G418" s="26">
        <f t="shared" si="68"/>
        <v>19070.02687</v>
      </c>
      <c r="H418" s="26">
        <f t="shared" si="68"/>
        <v>6.994998683</v>
      </c>
      <c r="I418" s="26">
        <f t="shared" si="68"/>
        <v>7215.115421</v>
      </c>
      <c r="J418" s="59" t="str">
        <f>IF(MAX(ABS(F418-INDIRECT("'summary | O-IRP (high cost instances)'!F"&amp;ROW('summary | O-IRP (high cost inst'!F$11)+(ROW()-16)/6)), ABS(G418-INDIRECT("'summary | O-IRP (high cost instances)'!G"&amp;ROW('summary | O-IRP (high cost inst'!G$11)+(ROW()-16)/6)), ABS(H418-INDIRECT("'summary | O-IRP (high cost instances)'!H"&amp;ROW('summary | O-IRP (high cost inst'!H$11)+(ROW()-16)/6)), ABS(I418-INDIRECT("'summary | O-IRP (high cost instances)'!I"&amp;ROW('summary | O-IRP (high cost inst'!I$11)+(ROW()-16)/6)))&lt;0.01, "ok", "not ok")</f>
        <v>ok</v>
      </c>
    </row>
    <row r="419">
      <c r="C419" s="56"/>
      <c r="D419" s="56"/>
      <c r="E419" s="27"/>
      <c r="F419" s="27"/>
      <c r="G419" s="27"/>
      <c r="H419" s="27"/>
      <c r="I419" s="27"/>
      <c r="J419" s="50"/>
    </row>
    <row r="420">
      <c r="C420" s="56">
        <v>4.0</v>
      </c>
      <c r="D420" s="56">
        <v>5.0</v>
      </c>
      <c r="E420" s="21" t="s">
        <v>32</v>
      </c>
      <c r="F420" s="21">
        <v>7704.62</v>
      </c>
      <c r="G420" s="21">
        <v>7704.62</v>
      </c>
      <c r="H420" s="21">
        <v>0.0</v>
      </c>
      <c r="I420" s="21">
        <v>16.9598150253296</v>
      </c>
      <c r="J420" s="50"/>
    </row>
    <row r="421">
      <c r="E421" s="21" t="s">
        <v>33</v>
      </c>
      <c r="F421" s="21">
        <v>7059.12</v>
      </c>
      <c r="G421" s="21">
        <v>7059.12</v>
      </c>
      <c r="H421" s="21">
        <v>0.0</v>
      </c>
      <c r="I421" s="21">
        <v>53.6004741191864</v>
      </c>
      <c r="J421" s="50"/>
    </row>
    <row r="422">
      <c r="E422" s="21" t="s">
        <v>34</v>
      </c>
      <c r="F422" s="21">
        <v>11113.6</v>
      </c>
      <c r="G422" s="21">
        <v>11113.6</v>
      </c>
      <c r="H422" s="21">
        <v>0.0</v>
      </c>
      <c r="I422" s="21">
        <v>17.9872009754181</v>
      </c>
      <c r="J422" s="50"/>
    </row>
    <row r="423">
      <c r="E423" s="21" t="s">
        <v>35</v>
      </c>
      <c r="F423" s="21">
        <v>6686.93</v>
      </c>
      <c r="G423" s="21">
        <v>6686.93</v>
      </c>
      <c r="H423" s="21">
        <v>0.0</v>
      </c>
      <c r="I423" s="21">
        <v>3.46667098999023</v>
      </c>
      <c r="J423" s="50"/>
    </row>
    <row r="424">
      <c r="E424" s="21" t="s">
        <v>36</v>
      </c>
      <c r="F424" s="21">
        <v>6634.2</v>
      </c>
      <c r="G424" s="21">
        <v>6634.2</v>
      </c>
      <c r="H424" s="21">
        <v>0.0</v>
      </c>
      <c r="I424" s="21">
        <v>15.0600101947784</v>
      </c>
      <c r="J424" s="50"/>
    </row>
    <row r="425">
      <c r="E425" s="57" t="s">
        <v>21</v>
      </c>
      <c r="F425" s="26">
        <f t="shared" ref="F425:I425" si="69">AVERAGE(F420:F424)</f>
        <v>7839.694</v>
      </c>
      <c r="G425" s="26">
        <f t="shared" si="69"/>
        <v>7839.694</v>
      </c>
      <c r="H425" s="26">
        <f t="shared" si="69"/>
        <v>0</v>
      </c>
      <c r="I425" s="26">
        <f t="shared" si="69"/>
        <v>21.41483426</v>
      </c>
      <c r="J425" s="59" t="str">
        <f>IF(MAX(ABS(F425-INDIRECT("'summary | O-IRP (high cost instances)'!F"&amp;ROW('summary | O-IRP (high cost inst'!F$12)+(ROW()-17)/6)), ABS(G425-INDIRECT("'summary | O-IRP (high cost instances)'!G"&amp;ROW('summary | O-IRP (high cost inst'!G$12)+(ROW()-17)/6)), ABS(H425-INDIRECT("'summary | O-IRP (high cost instances)'!H"&amp;ROW('summary | O-IRP (high cost inst'!H$12)+(ROW()-17)/6)), ABS(I425-INDIRECT("'summary | O-IRP (high cost instances)'!I"&amp;ROW('summary | O-IRP (high cost inst'!I$12)+(ROW()-17)/6)))&lt;0.01, "ok", "not ok")</f>
        <v>ok</v>
      </c>
    </row>
    <row r="426">
      <c r="D426" s="56">
        <v>10.0</v>
      </c>
      <c r="E426" s="21" t="s">
        <v>37</v>
      </c>
      <c r="F426" s="21">
        <v>12055.3695609613</v>
      </c>
      <c r="G426" s="21">
        <v>11311.9246727987</v>
      </c>
      <c r="H426" s="21">
        <v>6.16691910109508</v>
      </c>
      <c r="I426" s="21">
        <v>7206.16884708405</v>
      </c>
      <c r="J426" s="50"/>
    </row>
    <row r="427">
      <c r="E427" s="21" t="s">
        <v>38</v>
      </c>
      <c r="F427" s="21">
        <v>12648.2895558726</v>
      </c>
      <c r="G427" s="21">
        <v>11947.0308455668</v>
      </c>
      <c r="H427" s="21">
        <v>5.54429677790073</v>
      </c>
      <c r="I427" s="21">
        <v>7204.29267811775</v>
      </c>
      <c r="J427" s="50"/>
    </row>
    <row r="428">
      <c r="E428" s="21" t="s">
        <v>39</v>
      </c>
      <c r="F428" s="21">
        <v>10442.39</v>
      </c>
      <c r="G428" s="21">
        <v>10442.39</v>
      </c>
      <c r="H428" s="21">
        <v>0.0</v>
      </c>
      <c r="I428" s="21">
        <v>581.258995056152</v>
      </c>
      <c r="J428" s="50"/>
    </row>
    <row r="429">
      <c r="E429" s="21" t="s">
        <v>40</v>
      </c>
      <c r="F429" s="21">
        <v>11769.64</v>
      </c>
      <c r="G429" s="21">
        <v>11448.61837593</v>
      </c>
      <c r="H429" s="21">
        <v>2.7275</v>
      </c>
      <c r="I429" s="21">
        <v>7722.2</v>
      </c>
      <c r="J429" s="50"/>
    </row>
    <row r="430">
      <c r="E430" s="21" t="s">
        <v>41</v>
      </c>
      <c r="F430" s="21">
        <v>10653.9299036484</v>
      </c>
      <c r="G430" s="21">
        <v>10653.9299036484</v>
      </c>
      <c r="H430" s="21">
        <v>0.0</v>
      </c>
      <c r="I430" s="21">
        <v>3108.6021630764</v>
      </c>
      <c r="J430" s="50"/>
    </row>
    <row r="431">
      <c r="E431" s="57" t="s">
        <v>21</v>
      </c>
      <c r="F431" s="26">
        <f t="shared" ref="F431:I431" si="70">AVERAGE(F426:F430)</f>
        <v>11513.9238</v>
      </c>
      <c r="G431" s="26">
        <f t="shared" si="70"/>
        <v>11160.77876</v>
      </c>
      <c r="H431" s="26">
        <f t="shared" si="70"/>
        <v>2.887743176</v>
      </c>
      <c r="I431" s="26">
        <f t="shared" si="70"/>
        <v>5164.504537</v>
      </c>
      <c r="J431" s="59" t="str">
        <f>IF(MAX(ABS(F431-INDIRECT("'summary | O-IRP (high cost instances)'!F"&amp;ROW('summary | O-IRP (high cost inst'!F$12)+(ROW()-17)/6)), ABS(G431-INDIRECT("'summary | O-IRP (high cost instances)'!G"&amp;ROW('summary | O-IRP (high cost inst'!G$12)+(ROW()-17)/6)), ABS(H431-INDIRECT("'summary | O-IRP (high cost instances)'!H"&amp;ROW('summary | O-IRP (high cost inst'!H$12)+(ROW()-17)/6)), ABS(I431-INDIRECT("'summary | O-IRP (high cost instances)'!I"&amp;ROW('summary | O-IRP (high cost inst'!I$12)+(ROW()-17)/6)))&lt;0.01, "ok", "not ok")</f>
        <v>ok</v>
      </c>
    </row>
    <row r="432">
      <c r="D432" s="56">
        <v>15.0</v>
      </c>
      <c r="E432" s="21" t="s">
        <v>42</v>
      </c>
      <c r="F432" s="21">
        <v>13397.4498275367</v>
      </c>
      <c r="G432" s="21">
        <v>12971.0509001697</v>
      </c>
      <c r="H432" s="21">
        <v>3.18268724911061</v>
      </c>
      <c r="I432" s="21">
        <v>7201.98089003563</v>
      </c>
      <c r="J432" s="50"/>
    </row>
    <row r="433">
      <c r="E433" s="21" t="s">
        <v>43</v>
      </c>
      <c r="F433" s="21">
        <v>13507.53</v>
      </c>
      <c r="G433" s="21">
        <v>13342.8344601228</v>
      </c>
      <c r="H433" s="21">
        <v>1.21928687093202</v>
      </c>
      <c r="I433" s="21">
        <v>7202.13828396797</v>
      </c>
      <c r="J433" s="50"/>
    </row>
    <row r="434">
      <c r="E434" s="21" t="s">
        <v>44</v>
      </c>
      <c r="F434" s="21">
        <v>15499.7699530481</v>
      </c>
      <c r="G434" s="21">
        <v>14918.6207506868</v>
      </c>
      <c r="H434" s="21">
        <v>3.74940534034825</v>
      </c>
      <c r="I434" s="21">
        <v>7207.84203386307</v>
      </c>
      <c r="J434" s="50"/>
    </row>
    <row r="435">
      <c r="E435" s="21" t="s">
        <v>45</v>
      </c>
      <c r="F435" s="21">
        <v>12672.8095523104</v>
      </c>
      <c r="G435" s="21">
        <v>12601.4114286583</v>
      </c>
      <c r="H435" s="21">
        <v>0.563396170024025</v>
      </c>
      <c r="I435" s="21">
        <v>7201.62593984604</v>
      </c>
      <c r="J435" s="50"/>
    </row>
    <row r="436">
      <c r="E436" s="21" t="s">
        <v>46</v>
      </c>
      <c r="F436" s="21">
        <v>13158.6296164618</v>
      </c>
      <c r="G436" s="21">
        <v>12832.7636233278</v>
      </c>
      <c r="H436" s="21">
        <v>2.47644323635563</v>
      </c>
      <c r="I436" s="21">
        <v>7201.41856193543</v>
      </c>
      <c r="J436" s="50"/>
    </row>
    <row r="437">
      <c r="E437" s="57" t="s">
        <v>21</v>
      </c>
      <c r="F437" s="26">
        <f t="shared" ref="F437:I437" si="71">AVERAGE(F432:F436)</f>
        <v>13647.23779</v>
      </c>
      <c r="G437" s="26">
        <f t="shared" si="71"/>
        <v>13333.33623</v>
      </c>
      <c r="H437" s="26">
        <f t="shared" si="71"/>
        <v>2.238243773</v>
      </c>
      <c r="I437" s="26">
        <f t="shared" si="71"/>
        <v>7203.001142</v>
      </c>
      <c r="J437" s="59" t="str">
        <f>IF(MAX(ABS(F437-INDIRECT("'summary | O-IRP (high cost instances)'!F"&amp;ROW('summary | O-IRP (high cost inst'!F$12)+(ROW()-17)/6)), ABS(G437-INDIRECT("'summary | O-IRP (high cost instances)'!G"&amp;ROW('summary | O-IRP (high cost inst'!G$12)+(ROW()-17)/6)), ABS(H437-INDIRECT("'summary | O-IRP (high cost instances)'!H"&amp;ROW('summary | O-IRP (high cost inst'!H$12)+(ROW()-17)/6)), ABS(I437-INDIRECT("'summary | O-IRP (high cost instances)'!I"&amp;ROW('summary | O-IRP (high cost inst'!I$12)+(ROW()-17)/6)))&lt;0.01, "ok", "not ok")</f>
        <v>ok</v>
      </c>
    </row>
    <row r="438">
      <c r="D438" s="56">
        <v>20.0</v>
      </c>
      <c r="E438" s="21" t="s">
        <v>47</v>
      </c>
      <c r="F438" s="21">
        <v>17660.64</v>
      </c>
      <c r="G438" s="21">
        <v>14759.2422426167</v>
      </c>
      <c r="H438" s="21">
        <v>16.4286104998649</v>
      </c>
      <c r="I438" s="21">
        <v>7211.42000102997</v>
      </c>
      <c r="J438" s="50"/>
    </row>
    <row r="439">
      <c r="E439" s="21" t="s">
        <v>48</v>
      </c>
      <c r="F439" s="21">
        <v>14825.5</v>
      </c>
      <c r="G439" s="21">
        <v>14485.0960970989</v>
      </c>
      <c r="H439" s="21">
        <v>2.29607030387578</v>
      </c>
      <c r="I439" s="21">
        <v>7210.80239796638</v>
      </c>
      <c r="J439" s="50"/>
    </row>
    <row r="440">
      <c r="E440" s="21" t="s">
        <v>49</v>
      </c>
      <c r="F440" s="21">
        <v>15789.0199034417</v>
      </c>
      <c r="G440" s="21">
        <v>14988.2181390716</v>
      </c>
      <c r="H440" s="21">
        <v>5.0718902710079</v>
      </c>
      <c r="I440" s="21">
        <v>7206.10273885727</v>
      </c>
      <c r="J440" s="50"/>
    </row>
    <row r="441">
      <c r="E441" s="21" t="s">
        <v>50</v>
      </c>
      <c r="F441" s="21">
        <v>18107.84</v>
      </c>
      <c r="G441" s="21">
        <v>14980.7462808155</v>
      </c>
      <c r="H441" s="21">
        <v>17.2692807048467</v>
      </c>
      <c r="I441" s="21">
        <v>7200.92510199547</v>
      </c>
      <c r="J441" s="50"/>
    </row>
    <row r="442">
      <c r="E442" s="21" t="s">
        <v>51</v>
      </c>
      <c r="F442" s="21">
        <v>20405.8</v>
      </c>
      <c r="G442" s="21">
        <v>17190.4562033169</v>
      </c>
      <c r="H442" s="21">
        <v>15.7570092654202</v>
      </c>
      <c r="I442" s="21">
        <v>7220.26770806313</v>
      </c>
      <c r="J442" s="50"/>
    </row>
    <row r="443">
      <c r="E443" s="57" t="s">
        <v>21</v>
      </c>
      <c r="F443" s="26">
        <f t="shared" ref="F443:I443" si="72">AVERAGE(F438:F442)</f>
        <v>17357.75998</v>
      </c>
      <c r="G443" s="26">
        <f t="shared" si="72"/>
        <v>15280.75179</v>
      </c>
      <c r="H443" s="26">
        <f t="shared" si="72"/>
        <v>11.36457221</v>
      </c>
      <c r="I443" s="26">
        <f t="shared" si="72"/>
        <v>7209.90359</v>
      </c>
      <c r="J443" s="59" t="str">
        <f>IF(MAX(ABS(F443-INDIRECT("'summary | O-IRP (high cost instances)'!F"&amp;ROW('summary | O-IRP (high cost inst'!F$12)+(ROW()-17)/6)), ABS(G443-INDIRECT("'summary | O-IRP (high cost instances)'!G"&amp;ROW('summary | O-IRP (high cost inst'!G$12)+(ROW()-17)/6)), ABS(H443-INDIRECT("'summary | O-IRP (high cost instances)'!H"&amp;ROW('summary | O-IRP (high cost inst'!H$12)+(ROW()-17)/6)), ABS(I443-INDIRECT("'summary | O-IRP (high cost instances)'!I"&amp;ROW('summary | O-IRP (high cost inst'!I$12)+(ROW()-17)/6)))&lt;0.01, "ok", "not ok")</f>
        <v>ok</v>
      </c>
    </row>
    <row r="444">
      <c r="D444" s="56">
        <v>25.0</v>
      </c>
      <c r="E444" s="21" t="s">
        <v>52</v>
      </c>
      <c r="F444" s="21">
        <v>16383.18</v>
      </c>
      <c r="G444" s="21">
        <v>16299.1006561288</v>
      </c>
      <c r="H444" s="21">
        <v>0.513205274380403</v>
      </c>
      <c r="I444" s="21">
        <v>7201.0229818821</v>
      </c>
      <c r="J444" s="50"/>
    </row>
    <row r="445">
      <c r="E445" s="21" t="s">
        <v>53</v>
      </c>
      <c r="F445" s="21">
        <v>19877.97</v>
      </c>
      <c r="G445" s="21">
        <v>15518.3525847338</v>
      </c>
      <c r="H445" s="21">
        <v>21.9319045922001</v>
      </c>
      <c r="I445" s="21">
        <v>7208.433177948</v>
      </c>
      <c r="J445" s="50"/>
    </row>
    <row r="446">
      <c r="E446" s="21" t="s">
        <v>54</v>
      </c>
      <c r="F446" s="21">
        <v>21159.64</v>
      </c>
      <c r="G446" s="21">
        <v>17894.315641833</v>
      </c>
      <c r="H446" s="21">
        <v>15.4318521400504</v>
      </c>
      <c r="I446" s="21">
        <v>7200.89249610901</v>
      </c>
      <c r="J446" s="50"/>
    </row>
    <row r="447">
      <c r="E447" s="21" t="s">
        <v>55</v>
      </c>
      <c r="F447" s="21">
        <v>17270.3197565364</v>
      </c>
      <c r="G447" s="21">
        <v>16931.6070028957</v>
      </c>
      <c r="H447" s="21">
        <v>1.96124193654546</v>
      </c>
      <c r="I447" s="21">
        <v>7204.55640983582</v>
      </c>
      <c r="J447" s="50"/>
    </row>
    <row r="448">
      <c r="E448" s="21" t="s">
        <v>56</v>
      </c>
      <c r="F448" s="21">
        <v>22755.97</v>
      </c>
      <c r="G448" s="21">
        <v>19222.8883238205</v>
      </c>
      <c r="H448" s="21">
        <v>15.5259550622519</v>
      </c>
      <c r="I448" s="21">
        <v>7228.82792401314</v>
      </c>
      <c r="J448" s="50"/>
    </row>
    <row r="449">
      <c r="E449" s="57" t="s">
        <v>21</v>
      </c>
      <c r="F449" s="26">
        <f t="shared" ref="F449:I449" si="73">AVERAGE(F444:F448)</f>
        <v>19489.41595</v>
      </c>
      <c r="G449" s="26">
        <f t="shared" si="73"/>
        <v>17173.25284</v>
      </c>
      <c r="H449" s="26">
        <f t="shared" si="73"/>
        <v>11.0728318</v>
      </c>
      <c r="I449" s="26">
        <f t="shared" si="73"/>
        <v>7208.746598</v>
      </c>
      <c r="J449" s="59" t="str">
        <f>IF(MAX(ABS(F449-INDIRECT("'summary | O-IRP (high cost instances)'!F"&amp;ROW('summary | O-IRP (high cost inst'!F$12)+(ROW()-17)/6)), ABS(G449-INDIRECT("'summary | O-IRP (high cost instances)'!G"&amp;ROW('summary | O-IRP (high cost inst'!G$12)+(ROW()-17)/6)), ABS(H449-INDIRECT("'summary | O-IRP (high cost instances)'!H"&amp;ROW('summary | O-IRP (high cost inst'!H$12)+(ROW()-17)/6)), ABS(I449-INDIRECT("'summary | O-IRP (high cost instances)'!I"&amp;ROW('summary | O-IRP (high cost inst'!I$12)+(ROW()-17)/6)))&lt;0.01, "ok", "not ok")</f>
        <v>ok</v>
      </c>
    </row>
    <row r="450">
      <c r="D450" s="56">
        <v>30.0</v>
      </c>
      <c r="E450" s="21" t="s">
        <v>57</v>
      </c>
      <c r="F450" s="21">
        <v>25777.92</v>
      </c>
      <c r="G450" s="21">
        <v>21038.4178544304</v>
      </c>
      <c r="H450" s="21">
        <v>18.3858982632021</v>
      </c>
      <c r="I450" s="21">
        <v>7202.14446878433</v>
      </c>
      <c r="J450" s="50"/>
    </row>
    <row r="451">
      <c r="E451" s="21" t="s">
        <v>58</v>
      </c>
      <c r="F451" s="21">
        <v>21698.39</v>
      </c>
      <c r="G451" s="21">
        <v>19442.367072336</v>
      </c>
      <c r="H451" s="21">
        <v>10.3971904259442</v>
      </c>
      <c r="I451" s="21">
        <v>7204.97516512871</v>
      </c>
      <c r="J451" s="50"/>
    </row>
    <row r="452">
      <c r="E452" s="21" t="s">
        <v>59</v>
      </c>
      <c r="F452" s="21">
        <v>23181.69</v>
      </c>
      <c r="G452" s="21">
        <v>21393.9304166367</v>
      </c>
      <c r="H452" s="21">
        <v>7.7119467276255</v>
      </c>
      <c r="I452" s="21">
        <v>7222.84034800529</v>
      </c>
      <c r="J452" s="50"/>
    </row>
    <row r="453">
      <c r="E453" s="21" t="s">
        <v>60</v>
      </c>
      <c r="F453" s="21">
        <v>19669.4399527347</v>
      </c>
      <c r="G453" s="21">
        <v>16986.4838579083</v>
      </c>
      <c r="H453" s="21">
        <v>13.6402261644126</v>
      </c>
      <c r="I453" s="21">
        <v>7210.2928891182</v>
      </c>
      <c r="J453" s="50"/>
    </row>
    <row r="454">
      <c r="E454" s="21" t="s">
        <v>61</v>
      </c>
      <c r="F454" s="21">
        <v>23004.27</v>
      </c>
      <c r="G454" s="21">
        <v>17108.129653928</v>
      </c>
      <c r="H454" s="21">
        <v>25.6306344260089</v>
      </c>
      <c r="I454" s="21">
        <v>7247.78377008438</v>
      </c>
      <c r="J454" s="50"/>
    </row>
    <row r="455">
      <c r="E455" s="57" t="s">
        <v>21</v>
      </c>
      <c r="F455" s="26">
        <f t="shared" ref="F455:I455" si="74">AVERAGE(F450:F454)</f>
        <v>22666.34199</v>
      </c>
      <c r="G455" s="26">
        <f t="shared" si="74"/>
        <v>19193.86577</v>
      </c>
      <c r="H455" s="26">
        <f t="shared" si="74"/>
        <v>15.1531792</v>
      </c>
      <c r="I455" s="26">
        <f t="shared" si="74"/>
        <v>7217.607328</v>
      </c>
      <c r="J455" s="59" t="str">
        <f>IF(MAX(ABS(F455-INDIRECT("'summary | O-IRP (high cost instances)'!F"&amp;ROW('summary | O-IRP (high cost inst'!F$12)+(ROW()-17)/6)), ABS(G455-INDIRECT("'summary | O-IRP (high cost instances)'!G"&amp;ROW('summary | O-IRP (high cost inst'!G$12)+(ROW()-17)/6)), ABS(H455-INDIRECT("'summary | O-IRP (high cost instances)'!H"&amp;ROW('summary | O-IRP (high cost inst'!H$12)+(ROW()-17)/6)), ABS(I455-INDIRECT("'summary | O-IRP (high cost instances)'!I"&amp;ROW('summary | O-IRP (high cost inst'!I$12)+(ROW()-17)/6)))&lt;0.01, "ok", "not ok")</f>
        <v>ok</v>
      </c>
    </row>
    <row r="456">
      <c r="C456" s="56"/>
      <c r="D456" s="56"/>
      <c r="E456" s="27"/>
      <c r="F456" s="27"/>
      <c r="G456" s="27"/>
      <c r="H456" s="27"/>
      <c r="I456" s="27"/>
      <c r="J456" s="50"/>
    </row>
    <row r="457">
      <c r="C457" s="56">
        <v>5.0</v>
      </c>
      <c r="D457" s="56">
        <v>5.0</v>
      </c>
      <c r="E457" s="21" t="s">
        <v>32</v>
      </c>
      <c r="F457" s="21">
        <v>8637.05</v>
      </c>
      <c r="G457" s="21">
        <v>8637.05</v>
      </c>
      <c r="H457" s="21">
        <v>0.0</v>
      </c>
      <c r="I457" s="21">
        <v>60.7357840538025</v>
      </c>
      <c r="J457" s="50"/>
    </row>
    <row r="458">
      <c r="E458" s="21" t="s">
        <v>33</v>
      </c>
      <c r="F458" s="21">
        <v>7940.15</v>
      </c>
      <c r="G458" s="21">
        <v>7940.15</v>
      </c>
      <c r="H458" s="21">
        <v>0.0</v>
      </c>
      <c r="I458" s="21">
        <v>35.5442650318146</v>
      </c>
      <c r="J458" s="50"/>
    </row>
    <row r="459">
      <c r="E459" s="21" t="s">
        <v>34</v>
      </c>
      <c r="F459" s="21">
        <v>13037.46</v>
      </c>
      <c r="G459" s="21">
        <v>13037.46</v>
      </c>
      <c r="H459" s="21">
        <v>0.0</v>
      </c>
      <c r="I459" s="21">
        <v>18.1637721061707</v>
      </c>
      <c r="J459" s="50"/>
    </row>
    <row r="460">
      <c r="E460" s="21" t="s">
        <v>35</v>
      </c>
      <c r="F460" s="21">
        <v>7881.11</v>
      </c>
      <c r="G460" s="21">
        <v>7881.11</v>
      </c>
      <c r="H460" s="21">
        <v>0.0</v>
      </c>
      <c r="I460" s="21">
        <v>24.7669439315796</v>
      </c>
      <c r="J460" s="50"/>
    </row>
    <row r="461">
      <c r="E461" s="21" t="s">
        <v>10</v>
      </c>
      <c r="F461" s="21" t="s">
        <v>10</v>
      </c>
      <c r="G461" s="21" t="s">
        <v>10</v>
      </c>
      <c r="H461" s="21" t="s">
        <v>10</v>
      </c>
      <c r="I461" s="21" t="s">
        <v>10</v>
      </c>
      <c r="J461" s="50"/>
    </row>
    <row r="462">
      <c r="E462" s="57" t="s">
        <v>21</v>
      </c>
      <c r="F462" s="26">
        <f t="shared" ref="F462:I462" si="75">AVERAGE(F457:F461)</f>
        <v>9373.9425</v>
      </c>
      <c r="G462" s="26">
        <f t="shared" si="75"/>
        <v>9373.9425</v>
      </c>
      <c r="H462" s="26">
        <f t="shared" si="75"/>
        <v>0</v>
      </c>
      <c r="I462" s="26">
        <f t="shared" si="75"/>
        <v>34.80269128</v>
      </c>
      <c r="J462" s="59" t="str">
        <f>IF(MAX(ABS(F462-INDIRECT("'summary | O-IRP (high cost instances)'!F"&amp;ROW('summary | O-IRP (high cost inst'!F$13)+(ROW()-18)/6)), ABS(G462-INDIRECT("'summary | O-IRP (high cost instances)'!G"&amp;ROW('summary | O-IRP (high cost inst'!G$13)+(ROW()-18)/6)), ABS(H462-INDIRECT("'summary | O-IRP (high cost instances)'!H"&amp;ROW('summary | O-IRP (high cost inst'!H$13)+(ROW()-18)/6)), ABS(I462-INDIRECT("'summary | O-IRP (high cost instances)'!I"&amp;ROW('summary | O-IRP (high cost inst'!I$13)+(ROW()-18)/6)))&lt;0.01, "ok", "not ok")</f>
        <v>ok</v>
      </c>
    </row>
    <row r="463">
      <c r="D463" s="56">
        <v>10.0</v>
      </c>
      <c r="E463" s="21" t="s">
        <v>37</v>
      </c>
      <c r="F463" s="21">
        <v>13490.61</v>
      </c>
      <c r="G463" s="21">
        <v>12318.9661929353</v>
      </c>
      <c r="H463" s="21">
        <v>8.68488383449421</v>
      </c>
      <c r="I463" s="21">
        <v>7315.86630392075</v>
      </c>
      <c r="J463" s="50"/>
    </row>
    <row r="464">
      <c r="E464" s="21" t="s">
        <v>38</v>
      </c>
      <c r="F464" s="21">
        <v>14412.9087801994</v>
      </c>
      <c r="G464" s="21">
        <v>13468.1380520654</v>
      </c>
      <c r="H464" s="21">
        <v>6.55503162159671</v>
      </c>
      <c r="I464" s="21">
        <v>7200.1803560257</v>
      </c>
      <c r="J464" s="50"/>
    </row>
    <row r="465">
      <c r="E465" s="21" t="s">
        <v>39</v>
      </c>
      <c r="F465" s="21">
        <v>11428.7799838686</v>
      </c>
      <c r="G465" s="21">
        <v>11428.7799838686</v>
      </c>
      <c r="H465" s="21">
        <v>0.0</v>
      </c>
      <c r="I465" s="21">
        <v>905.472851991653</v>
      </c>
      <c r="J465" s="50"/>
    </row>
    <row r="466">
      <c r="E466" s="21" t="s">
        <v>40</v>
      </c>
      <c r="F466" s="21">
        <v>13179.2</v>
      </c>
      <c r="G466" s="21">
        <v>12868.8817631</v>
      </c>
      <c r="H466" s="21">
        <v>2.3543</v>
      </c>
      <c r="I466" s="21">
        <v>7200.2</v>
      </c>
      <c r="J466" s="50"/>
    </row>
    <row r="467">
      <c r="E467" s="21" t="s">
        <v>41</v>
      </c>
      <c r="F467" s="21">
        <v>11250.9398932572</v>
      </c>
      <c r="G467" s="21">
        <v>11189.7911531524</v>
      </c>
      <c r="H467" s="21">
        <v>0.543498949287196</v>
      </c>
      <c r="I467" s="21">
        <v>7202.51301908493</v>
      </c>
      <c r="J467" s="50"/>
    </row>
    <row r="468">
      <c r="E468" s="57" t="s">
        <v>21</v>
      </c>
      <c r="F468" s="26">
        <f t="shared" ref="F468:I468" si="76">AVERAGE(F463:F467)</f>
        <v>12752.48773</v>
      </c>
      <c r="G468" s="26">
        <f t="shared" si="76"/>
        <v>12254.91143</v>
      </c>
      <c r="H468" s="26">
        <f t="shared" si="76"/>
        <v>3.627542881</v>
      </c>
      <c r="I468" s="26">
        <f t="shared" si="76"/>
        <v>5964.846506</v>
      </c>
      <c r="J468" s="59" t="str">
        <f>IF(MAX(ABS(F468-INDIRECT("'summary | O-IRP (high cost instances)'!F"&amp;ROW('summary | O-IRP (high cost inst'!F$13)+(ROW()-18)/6)), ABS(G468-INDIRECT("'summary | O-IRP (high cost instances)'!G"&amp;ROW('summary | O-IRP (high cost inst'!G$13)+(ROW()-18)/6)), ABS(H468-INDIRECT("'summary | O-IRP (high cost instances)'!H"&amp;ROW('summary | O-IRP (high cost inst'!H$13)+(ROW()-18)/6)), ABS(I468-INDIRECT("'summary | O-IRP (high cost instances)'!I"&amp;ROW('summary | O-IRP (high cost inst'!I$13)+(ROW()-18)/6)))&lt;0.01, "ok", "not ok")</f>
        <v>ok</v>
      </c>
    </row>
    <row r="469">
      <c r="D469" s="56">
        <v>15.0</v>
      </c>
      <c r="E469" s="21" t="s">
        <v>42</v>
      </c>
      <c r="F469" s="21">
        <v>14502.65</v>
      </c>
      <c r="G469" s="21">
        <v>13249.1055055887</v>
      </c>
      <c r="H469" s="21">
        <v>8.64355476006998</v>
      </c>
      <c r="I469" s="21">
        <v>7208.33884382248</v>
      </c>
      <c r="J469" s="50"/>
    </row>
    <row r="470">
      <c r="E470" s="21" t="s">
        <v>43</v>
      </c>
      <c r="F470" s="21">
        <v>14513.5699414713</v>
      </c>
      <c r="G470" s="21">
        <v>14051.0967128446</v>
      </c>
      <c r="H470" s="21">
        <v>3.18648844144927</v>
      </c>
      <c r="I470" s="21">
        <v>7207.76925396919</v>
      </c>
      <c r="J470" s="50"/>
    </row>
    <row r="471">
      <c r="E471" s="21" t="s">
        <v>44</v>
      </c>
      <c r="F471" s="21">
        <v>16633.8099999674</v>
      </c>
      <c r="G471" s="21">
        <v>15514.3045422057</v>
      </c>
      <c r="H471" s="21">
        <v>6.73030086170216</v>
      </c>
      <c r="I471" s="21">
        <v>7200.1856200695</v>
      </c>
      <c r="J471" s="50"/>
    </row>
    <row r="472">
      <c r="E472" s="21" t="s">
        <v>45</v>
      </c>
      <c r="F472" s="21">
        <v>13752.14</v>
      </c>
      <c r="G472" s="21">
        <v>13447.9130944185</v>
      </c>
      <c r="H472" s="21">
        <v>2.21221501222001</v>
      </c>
      <c r="I472" s="21">
        <v>7204.872838974</v>
      </c>
      <c r="J472" s="50"/>
    </row>
    <row r="473">
      <c r="E473" s="21" t="s">
        <v>46</v>
      </c>
      <c r="F473" s="21">
        <v>14699.9193223577</v>
      </c>
      <c r="G473" s="21">
        <v>13670.0544970958</v>
      </c>
      <c r="H473" s="21">
        <v>7.00592161547073</v>
      </c>
      <c r="I473" s="21">
        <v>7209.97199892998</v>
      </c>
      <c r="J473" s="50"/>
    </row>
    <row r="474">
      <c r="E474" s="57" t="s">
        <v>21</v>
      </c>
      <c r="F474" s="26">
        <f t="shared" ref="F474:I474" si="77">AVERAGE(F469:F473)</f>
        <v>14820.41785</v>
      </c>
      <c r="G474" s="26">
        <f t="shared" si="77"/>
        <v>13986.49487</v>
      </c>
      <c r="H474" s="26">
        <f t="shared" si="77"/>
        <v>5.555696138</v>
      </c>
      <c r="I474" s="26">
        <f t="shared" si="77"/>
        <v>7206.227711</v>
      </c>
      <c r="J474" s="59" t="str">
        <f>IF(MAX(ABS(F474-INDIRECT("'summary | O-IRP (high cost instances)'!F"&amp;ROW('summary | O-IRP (high cost inst'!F$13)+(ROW()-18)/6)), ABS(G474-INDIRECT("'summary | O-IRP (high cost instances)'!G"&amp;ROW('summary | O-IRP (high cost inst'!G$13)+(ROW()-18)/6)), ABS(H474-INDIRECT("'summary | O-IRP (high cost instances)'!H"&amp;ROW('summary | O-IRP (high cost inst'!H$13)+(ROW()-18)/6)), ABS(I474-INDIRECT("'summary | O-IRP (high cost instances)'!I"&amp;ROW('summary | O-IRP (high cost inst'!I$13)+(ROW()-18)/6)))&lt;0.01, "ok", "not ok")</f>
        <v>ok</v>
      </c>
    </row>
    <row r="475">
      <c r="D475" s="56">
        <v>20.0</v>
      </c>
      <c r="E475" s="21" t="s">
        <v>47</v>
      </c>
      <c r="F475" s="21">
        <v>19854.04</v>
      </c>
      <c r="G475" s="21">
        <v>15257.2986454739</v>
      </c>
      <c r="H475" s="21">
        <v>23.1526749947422</v>
      </c>
      <c r="I475" s="21">
        <v>7271.73255896568</v>
      </c>
      <c r="J475" s="50"/>
    </row>
    <row r="476">
      <c r="E476" s="21" t="s">
        <v>48</v>
      </c>
      <c r="F476" s="21">
        <v>15583.52</v>
      </c>
      <c r="G476" s="21">
        <v>14865.2588024732</v>
      </c>
      <c r="H476" s="21">
        <v>4.60910755417794</v>
      </c>
      <c r="I476" s="21">
        <v>7209.75498795509</v>
      </c>
      <c r="J476" s="50"/>
    </row>
    <row r="477">
      <c r="E477" s="21" t="s">
        <v>49</v>
      </c>
      <c r="F477" s="21">
        <v>17116.9698633726</v>
      </c>
      <c r="G477" s="21">
        <v>15241.8226440412</v>
      </c>
      <c r="H477" s="21">
        <v>10.9549016811903</v>
      </c>
      <c r="I477" s="21">
        <v>7209.41741204262</v>
      </c>
      <c r="J477" s="50"/>
    </row>
    <row r="478">
      <c r="E478" s="21" t="s">
        <v>50</v>
      </c>
      <c r="F478" s="21">
        <v>20406.78</v>
      </c>
      <c r="G478" s="21">
        <v>15771.8713845768</v>
      </c>
      <c r="H478" s="21">
        <v>22.7125916750374</v>
      </c>
      <c r="I478" s="21">
        <v>7209.50398921967</v>
      </c>
      <c r="J478" s="50"/>
    </row>
    <row r="479">
      <c r="E479" s="21" t="s">
        <v>51</v>
      </c>
      <c r="F479" s="21">
        <v>22146.53</v>
      </c>
      <c r="G479" s="21">
        <v>18605.9023443341</v>
      </c>
      <c r="H479" s="21">
        <v>15.9872795226425</v>
      </c>
      <c r="I479" s="21">
        <v>7204.52399992943</v>
      </c>
      <c r="J479" s="50"/>
    </row>
    <row r="480">
      <c r="E480" s="57" t="s">
        <v>21</v>
      </c>
      <c r="F480" s="26">
        <f t="shared" ref="F480:I480" si="78">AVERAGE(F475:F479)</f>
        <v>19021.56797</v>
      </c>
      <c r="G480" s="26">
        <f t="shared" si="78"/>
        <v>15948.43076</v>
      </c>
      <c r="H480" s="26">
        <f t="shared" si="78"/>
        <v>15.48331109</v>
      </c>
      <c r="I480" s="26">
        <f t="shared" si="78"/>
        <v>7220.98659</v>
      </c>
      <c r="J480" s="59" t="str">
        <f>IF(MAX(ABS(F480-INDIRECT("'summary | O-IRP (high cost instances)'!F"&amp;ROW('summary | O-IRP (high cost inst'!F$13)+(ROW()-18)/6)), ABS(G480-INDIRECT("'summary | O-IRP (high cost instances)'!G"&amp;ROW('summary | O-IRP (high cost inst'!G$13)+(ROW()-18)/6)), ABS(H480-INDIRECT("'summary | O-IRP (high cost instances)'!H"&amp;ROW('summary | O-IRP (high cost inst'!H$13)+(ROW()-18)/6)), ABS(I480-INDIRECT("'summary | O-IRP (high cost instances)'!I"&amp;ROW('summary | O-IRP (high cost inst'!I$13)+(ROW()-18)/6)))&lt;0.01, "ok", "not ok")</f>
        <v>ok</v>
      </c>
    </row>
    <row r="481">
      <c r="D481" s="56">
        <v>25.0</v>
      </c>
      <c r="E481" s="21" t="s">
        <v>52</v>
      </c>
      <c r="F481" s="21">
        <v>17615.82</v>
      </c>
      <c r="G481" s="21">
        <v>16997.1379913672</v>
      </c>
      <c r="H481" s="21">
        <v>3.51208180279318</v>
      </c>
      <c r="I481" s="21">
        <v>7219.01889300346</v>
      </c>
      <c r="J481" s="50"/>
    </row>
    <row r="482">
      <c r="E482" s="21" t="s">
        <v>53</v>
      </c>
      <c r="F482" s="21">
        <v>22847.86</v>
      </c>
      <c r="G482" s="21">
        <v>15675.7128971127</v>
      </c>
      <c r="H482" s="21">
        <v>31.3908922012272</v>
      </c>
      <c r="I482" s="21">
        <v>7202.89377689362</v>
      </c>
      <c r="J482" s="50"/>
    </row>
    <row r="483">
      <c r="E483" s="21" t="s">
        <v>54</v>
      </c>
      <c r="F483" s="21">
        <v>24064.54</v>
      </c>
      <c r="G483" s="21">
        <v>18759.2272933427</v>
      </c>
      <c r="H483" s="21">
        <v>22.0461837486081</v>
      </c>
      <c r="I483" s="21">
        <v>7228.6232790947</v>
      </c>
      <c r="J483" s="50"/>
    </row>
    <row r="484">
      <c r="E484" s="21" t="s">
        <v>55</v>
      </c>
      <c r="F484" s="21">
        <v>18404.04</v>
      </c>
      <c r="G484" s="21">
        <v>17391.1996012939</v>
      </c>
      <c r="H484" s="21">
        <v>5.50335903804849</v>
      </c>
      <c r="I484" s="21">
        <v>7214.81895685196</v>
      </c>
      <c r="J484" s="50"/>
    </row>
    <row r="485">
      <c r="E485" s="21" t="s">
        <v>56</v>
      </c>
      <c r="F485" s="21">
        <v>24627.77</v>
      </c>
      <c r="G485" s="21">
        <v>20077.6443077103</v>
      </c>
      <c r="H485" s="21">
        <v>18.4755895165892</v>
      </c>
      <c r="I485" s="21">
        <v>7218.12142300606</v>
      </c>
      <c r="J485" s="50"/>
    </row>
    <row r="486">
      <c r="E486" s="57" t="s">
        <v>21</v>
      </c>
      <c r="F486" s="26">
        <f t="shared" ref="F486:I486" si="79">AVERAGE(F481:F485)</f>
        <v>21512.006</v>
      </c>
      <c r="G486" s="26">
        <f t="shared" si="79"/>
        <v>17780.18442</v>
      </c>
      <c r="H486" s="26">
        <f t="shared" si="79"/>
        <v>16.18562126</v>
      </c>
      <c r="I486" s="26">
        <f t="shared" si="79"/>
        <v>7216.695266</v>
      </c>
      <c r="J486" s="59" t="str">
        <f>IF(MAX(ABS(F486-INDIRECT("'summary | O-IRP (high cost instances)'!F"&amp;ROW('summary | O-IRP (high cost inst'!F$13)+(ROW()-18)/6)), ABS(G486-INDIRECT("'summary | O-IRP (high cost instances)'!G"&amp;ROW('summary | O-IRP (high cost inst'!G$13)+(ROW()-18)/6)), ABS(H486-INDIRECT("'summary | O-IRP (high cost instances)'!H"&amp;ROW('summary | O-IRP (high cost inst'!H$13)+(ROW()-18)/6)), ABS(I486-INDIRECT("'summary | O-IRP (high cost instances)'!I"&amp;ROW('summary | O-IRP (high cost inst'!I$13)+(ROW()-18)/6)))&lt;0.01, "ok", "not ok")</f>
        <v>ok</v>
      </c>
    </row>
    <row r="487">
      <c r="D487" s="56">
        <v>30.0</v>
      </c>
      <c r="E487" s="21" t="s">
        <v>57</v>
      </c>
      <c r="F487" s="21">
        <v>26837.8929772068</v>
      </c>
      <c r="G487" s="21">
        <v>21516.283789668</v>
      </c>
      <c r="H487" s="21">
        <v>19.8287145420036</v>
      </c>
      <c r="I487" s="21">
        <v>7208.89781403542</v>
      </c>
      <c r="J487" s="50"/>
    </row>
    <row r="488">
      <c r="E488" s="21" t="s">
        <v>58</v>
      </c>
      <c r="F488" s="21">
        <v>23573.43</v>
      </c>
      <c r="G488" s="21">
        <v>20158.2656658719</v>
      </c>
      <c r="H488" s="21">
        <v>14.4873458556013</v>
      </c>
      <c r="I488" s="21">
        <v>7202.62606215477</v>
      </c>
      <c r="J488" s="50"/>
    </row>
    <row r="489">
      <c r="E489" s="21" t="s">
        <v>59</v>
      </c>
      <c r="F489" s="21">
        <v>24354.79</v>
      </c>
      <c r="G489" s="21">
        <v>21545.152816824</v>
      </c>
      <c r="H489" s="21">
        <v>11.5362817054716</v>
      </c>
      <c r="I489" s="21">
        <v>7221.57823395729</v>
      </c>
      <c r="J489" s="50"/>
    </row>
    <row r="490">
      <c r="E490" s="21" t="s">
        <v>60</v>
      </c>
      <c r="F490" s="21">
        <v>20599.05</v>
      </c>
      <c r="G490" s="21">
        <v>17217.8297721794</v>
      </c>
      <c r="H490" s="21">
        <v>16.4144474032571</v>
      </c>
      <c r="I490" s="21">
        <v>7201.47412395477</v>
      </c>
      <c r="J490" s="50"/>
    </row>
    <row r="491">
      <c r="E491" s="21" t="s">
        <v>61</v>
      </c>
      <c r="F491" s="21">
        <v>22925.61</v>
      </c>
      <c r="G491" s="21">
        <v>17344.8378638304</v>
      </c>
      <c r="H491" s="21">
        <v>24.3429602796594</v>
      </c>
      <c r="I491" s="21">
        <v>7247.9096570015</v>
      </c>
      <c r="J491" s="50"/>
    </row>
    <row r="492">
      <c r="E492" s="57" t="s">
        <v>21</v>
      </c>
      <c r="F492" s="26">
        <f t="shared" ref="F492:I492" si="80">AVERAGE(F487:F491)</f>
        <v>23658.1546</v>
      </c>
      <c r="G492" s="26">
        <f t="shared" si="80"/>
        <v>19556.47398</v>
      </c>
      <c r="H492" s="26">
        <f t="shared" si="80"/>
        <v>17.32194996</v>
      </c>
      <c r="I492" s="26">
        <f t="shared" si="80"/>
        <v>7216.497178</v>
      </c>
      <c r="J492" s="59" t="str">
        <f>IF(MAX(ABS(F492-INDIRECT("'summary | O-IRP (high cost instances)'!F"&amp;ROW('summary | O-IRP (high cost inst'!F$13)+(ROW()-18)/6)), ABS(G492-INDIRECT("'summary | O-IRP (high cost instances)'!G"&amp;ROW('summary | O-IRP (high cost inst'!G$13)+(ROW()-18)/6)), ABS(H492-INDIRECT("'summary | O-IRP (high cost instances)'!H"&amp;ROW('summary | O-IRP (high cost inst'!H$13)+(ROW()-18)/6)), ABS(I492-INDIRECT("'summary | O-IRP (high cost instances)'!I"&amp;ROW('summary | O-IRP (high cost inst'!I$13)+(ROW()-18)/6)))&lt;0.01, "ok", "not ok")</f>
        <v>ok</v>
      </c>
    </row>
    <row r="493">
      <c r="B493" s="55"/>
      <c r="C493" s="56"/>
      <c r="D493" s="56"/>
      <c r="E493" s="69"/>
      <c r="J493" s="50"/>
    </row>
    <row r="494">
      <c r="B494" s="55"/>
      <c r="C494" s="56"/>
      <c r="D494" s="56"/>
      <c r="E494" s="21" t="s">
        <v>82</v>
      </c>
      <c r="F494" s="64">
        <f>COUNTIF(F3:F492, "-")</f>
        <v>1</v>
      </c>
      <c r="J494" s="50" t="str">
        <f>IF(COUNTIF(J8:J492, "&lt;&gt;" &amp; "ok") - COUNTBLANK(J8:J492)&gt;0, "not ready", "ready to go")</f>
        <v>ready to go</v>
      </c>
    </row>
    <row r="495">
      <c r="B495" s="55"/>
      <c r="C495" s="56"/>
      <c r="D495" s="56"/>
      <c r="E495" s="69"/>
      <c r="J495" s="50"/>
    </row>
    <row r="496">
      <c r="B496" s="55"/>
      <c r="C496" s="56"/>
      <c r="D496" s="56"/>
      <c r="E496" s="69"/>
      <c r="J496" s="50"/>
    </row>
    <row r="497">
      <c r="B497" s="55"/>
      <c r="C497" s="56"/>
      <c r="D497" s="56"/>
      <c r="E497" s="69"/>
      <c r="J497" s="50"/>
    </row>
    <row r="498">
      <c r="B498" s="55"/>
      <c r="C498" s="56"/>
      <c r="D498" s="56"/>
      <c r="E498" s="69"/>
      <c r="J498" s="50"/>
    </row>
    <row r="499">
      <c r="B499" s="55"/>
      <c r="C499" s="56"/>
      <c r="D499" s="56"/>
      <c r="E499" s="69"/>
      <c r="J499" s="50"/>
    </row>
    <row r="500">
      <c r="B500" s="55"/>
      <c r="C500" s="56"/>
      <c r="D500" s="56"/>
      <c r="E500" s="69"/>
      <c r="J500" s="50"/>
    </row>
    <row r="501">
      <c r="B501" s="55"/>
      <c r="C501" s="56"/>
      <c r="D501" s="56"/>
      <c r="E501" s="69"/>
      <c r="J501" s="50"/>
    </row>
    <row r="502">
      <c r="B502" s="55"/>
      <c r="C502" s="56"/>
      <c r="D502" s="56"/>
      <c r="E502" s="69"/>
      <c r="J502" s="50"/>
    </row>
    <row r="503">
      <c r="B503" s="55"/>
      <c r="C503" s="56"/>
      <c r="D503" s="56"/>
      <c r="E503" s="69"/>
      <c r="J503" s="50"/>
    </row>
    <row r="504">
      <c r="B504" s="55"/>
      <c r="C504" s="56"/>
      <c r="D504" s="56"/>
      <c r="E504" s="69"/>
      <c r="J504" s="50"/>
    </row>
    <row r="505">
      <c r="B505" s="55"/>
      <c r="C505" s="56"/>
      <c r="D505" s="56"/>
      <c r="E505" s="69"/>
      <c r="J505" s="50"/>
    </row>
    <row r="506">
      <c r="B506" s="55"/>
      <c r="C506" s="56"/>
      <c r="D506" s="56"/>
      <c r="E506" s="69"/>
      <c r="J506" s="50"/>
    </row>
    <row r="507">
      <c r="B507" s="55"/>
      <c r="C507" s="56"/>
      <c r="D507" s="56"/>
      <c r="E507" s="69"/>
      <c r="J507" s="50"/>
    </row>
    <row r="508">
      <c r="B508" s="55"/>
      <c r="C508" s="56"/>
      <c r="D508" s="56"/>
      <c r="E508" s="69"/>
      <c r="J508" s="50"/>
    </row>
    <row r="509">
      <c r="B509" s="55"/>
      <c r="C509" s="56"/>
      <c r="D509" s="56"/>
      <c r="E509" s="69"/>
      <c r="J509" s="50"/>
    </row>
    <row r="510">
      <c r="B510" s="55"/>
      <c r="C510" s="56"/>
      <c r="D510" s="56"/>
      <c r="E510" s="69"/>
      <c r="J510" s="50"/>
    </row>
    <row r="511">
      <c r="B511" s="55"/>
      <c r="C511" s="56"/>
      <c r="D511" s="56"/>
      <c r="E511" s="69"/>
      <c r="J511" s="50"/>
    </row>
    <row r="512">
      <c r="B512" s="55"/>
      <c r="C512" s="56"/>
      <c r="D512" s="56"/>
      <c r="E512" s="69"/>
      <c r="J512" s="50"/>
    </row>
    <row r="513">
      <c r="B513" s="55"/>
      <c r="C513" s="56"/>
      <c r="D513" s="56"/>
      <c r="E513" s="69"/>
      <c r="J513" s="50"/>
    </row>
    <row r="514">
      <c r="B514" s="55"/>
      <c r="C514" s="56"/>
      <c r="D514" s="56"/>
      <c r="E514" s="69"/>
      <c r="J514" s="50"/>
    </row>
    <row r="515">
      <c r="B515" s="55"/>
      <c r="C515" s="56"/>
      <c r="D515" s="56"/>
      <c r="E515" s="69"/>
      <c r="J515" s="50"/>
    </row>
    <row r="516">
      <c r="B516" s="55"/>
      <c r="C516" s="56"/>
      <c r="D516" s="56"/>
      <c r="E516" s="69"/>
      <c r="J516" s="50"/>
    </row>
    <row r="517">
      <c r="B517" s="55"/>
      <c r="C517" s="56"/>
      <c r="D517" s="56"/>
      <c r="E517" s="69"/>
      <c r="J517" s="50"/>
    </row>
    <row r="518">
      <c r="B518" s="55"/>
      <c r="C518" s="56"/>
      <c r="D518" s="56"/>
      <c r="E518" s="69"/>
      <c r="J518" s="50"/>
    </row>
    <row r="519">
      <c r="B519" s="55"/>
      <c r="C519" s="56"/>
      <c r="D519" s="56"/>
      <c r="E519" s="69"/>
      <c r="J519" s="50"/>
    </row>
    <row r="520">
      <c r="B520" s="55"/>
      <c r="C520" s="56"/>
      <c r="D520" s="56"/>
      <c r="E520" s="69"/>
      <c r="J520" s="50"/>
    </row>
    <row r="521">
      <c r="B521" s="55"/>
      <c r="C521" s="56"/>
      <c r="D521" s="56"/>
      <c r="E521" s="69"/>
      <c r="J521" s="50"/>
    </row>
    <row r="522">
      <c r="B522" s="55"/>
      <c r="C522" s="56"/>
      <c r="D522" s="56"/>
      <c r="E522" s="69"/>
      <c r="J522" s="50"/>
    </row>
    <row r="523">
      <c r="B523" s="55"/>
      <c r="C523" s="56"/>
      <c r="D523" s="56"/>
      <c r="E523" s="69"/>
      <c r="J523" s="50"/>
    </row>
    <row r="524">
      <c r="B524" s="55"/>
      <c r="C524" s="56"/>
      <c r="D524" s="56"/>
      <c r="E524" s="69"/>
      <c r="J524" s="50"/>
    </row>
    <row r="525">
      <c r="B525" s="55"/>
      <c r="C525" s="56"/>
      <c r="D525" s="56"/>
      <c r="E525" s="69"/>
      <c r="J525" s="50"/>
    </row>
    <row r="526">
      <c r="B526" s="55"/>
      <c r="C526" s="56"/>
      <c r="D526" s="56"/>
      <c r="E526" s="69"/>
      <c r="J526" s="50"/>
    </row>
    <row r="527">
      <c r="B527" s="55"/>
      <c r="C527" s="56"/>
      <c r="D527" s="56"/>
      <c r="E527" s="69"/>
      <c r="J527" s="50"/>
    </row>
    <row r="528">
      <c r="B528" s="55"/>
      <c r="C528" s="56"/>
      <c r="D528" s="56"/>
      <c r="E528" s="69"/>
      <c r="J528" s="50"/>
    </row>
    <row r="529">
      <c r="B529" s="55"/>
      <c r="C529" s="56"/>
      <c r="D529" s="56"/>
      <c r="E529" s="69"/>
      <c r="J529" s="50"/>
    </row>
    <row r="530">
      <c r="B530" s="55"/>
      <c r="C530" s="56"/>
      <c r="D530" s="56"/>
      <c r="E530" s="69"/>
      <c r="J530" s="50"/>
    </row>
    <row r="531">
      <c r="B531" s="55"/>
      <c r="C531" s="56"/>
      <c r="D531" s="56"/>
      <c r="E531" s="69"/>
      <c r="J531" s="50"/>
    </row>
    <row r="532">
      <c r="B532" s="55"/>
      <c r="C532" s="56"/>
      <c r="D532" s="56"/>
      <c r="E532" s="69"/>
      <c r="J532" s="50"/>
    </row>
    <row r="533">
      <c r="B533" s="55"/>
      <c r="C533" s="56"/>
      <c r="D533" s="56"/>
      <c r="E533" s="69"/>
      <c r="J533" s="50"/>
    </row>
    <row r="534">
      <c r="B534" s="55"/>
      <c r="C534" s="56"/>
      <c r="D534" s="56"/>
      <c r="E534" s="69"/>
      <c r="J534" s="50"/>
    </row>
    <row r="535">
      <c r="B535" s="55"/>
      <c r="C535" s="56"/>
      <c r="D535" s="56"/>
      <c r="E535" s="69"/>
      <c r="J535" s="50"/>
    </row>
    <row r="536">
      <c r="B536" s="55"/>
      <c r="C536" s="56"/>
      <c r="D536" s="56"/>
      <c r="E536" s="69"/>
      <c r="J536" s="50"/>
    </row>
    <row r="537">
      <c r="B537" s="55"/>
      <c r="C537" s="56"/>
      <c r="D537" s="56"/>
      <c r="E537" s="69"/>
      <c r="J537" s="50"/>
    </row>
    <row r="538">
      <c r="B538" s="55"/>
      <c r="C538" s="56"/>
      <c r="D538" s="56"/>
      <c r="E538" s="69"/>
      <c r="J538" s="50"/>
    </row>
    <row r="539">
      <c r="B539" s="55"/>
      <c r="C539" s="56"/>
      <c r="D539" s="56"/>
      <c r="E539" s="69"/>
      <c r="J539" s="50"/>
    </row>
    <row r="540">
      <c r="B540" s="55"/>
      <c r="C540" s="56"/>
      <c r="D540" s="56"/>
      <c r="E540" s="69"/>
      <c r="J540" s="50"/>
    </row>
    <row r="541">
      <c r="B541" s="55"/>
      <c r="C541" s="56"/>
      <c r="D541" s="56"/>
      <c r="E541" s="69"/>
      <c r="J541" s="50"/>
    </row>
    <row r="542">
      <c r="B542" s="55"/>
      <c r="C542" s="56"/>
      <c r="D542" s="56"/>
      <c r="E542" s="69"/>
      <c r="J542" s="50"/>
    </row>
    <row r="543">
      <c r="B543" s="55"/>
      <c r="C543" s="56"/>
      <c r="D543" s="56"/>
      <c r="E543" s="69"/>
      <c r="J543" s="50"/>
    </row>
    <row r="544">
      <c r="B544" s="55"/>
      <c r="C544" s="56"/>
      <c r="D544" s="56"/>
      <c r="E544" s="69"/>
      <c r="J544" s="50"/>
    </row>
    <row r="545">
      <c r="B545" s="55"/>
      <c r="C545" s="56"/>
      <c r="D545" s="56"/>
      <c r="E545" s="69"/>
      <c r="J545" s="50"/>
    </row>
    <row r="546">
      <c r="B546" s="55"/>
      <c r="C546" s="56"/>
      <c r="D546" s="56"/>
      <c r="E546" s="69"/>
      <c r="J546" s="50"/>
    </row>
    <row r="547">
      <c r="B547" s="55"/>
      <c r="C547" s="56"/>
      <c r="D547" s="56"/>
      <c r="E547" s="69"/>
      <c r="J547" s="50"/>
    </row>
    <row r="548">
      <c r="B548" s="55"/>
      <c r="C548" s="56"/>
      <c r="D548" s="56"/>
      <c r="E548" s="69"/>
      <c r="J548" s="50"/>
    </row>
    <row r="549">
      <c r="B549" s="55"/>
      <c r="C549" s="56"/>
      <c r="D549" s="56"/>
      <c r="E549" s="69"/>
      <c r="J549" s="50"/>
    </row>
    <row r="550">
      <c r="B550" s="55"/>
      <c r="C550" s="56"/>
      <c r="D550" s="56"/>
      <c r="E550" s="69"/>
      <c r="J550" s="50"/>
    </row>
    <row r="551">
      <c r="B551" s="55"/>
      <c r="C551" s="56"/>
      <c r="D551" s="56"/>
      <c r="E551" s="69"/>
      <c r="J551" s="50"/>
    </row>
    <row r="552">
      <c r="B552" s="55"/>
      <c r="C552" s="56"/>
      <c r="D552" s="56"/>
      <c r="E552" s="69"/>
      <c r="J552" s="50"/>
    </row>
    <row r="553">
      <c r="B553" s="55"/>
      <c r="C553" s="56"/>
      <c r="D553" s="56"/>
      <c r="E553" s="69"/>
      <c r="J553" s="50"/>
    </row>
    <row r="554">
      <c r="B554" s="55"/>
      <c r="C554" s="56"/>
      <c r="D554" s="56"/>
      <c r="E554" s="69"/>
      <c r="J554" s="50"/>
    </row>
    <row r="555">
      <c r="B555" s="55"/>
      <c r="C555" s="56"/>
      <c r="D555" s="56"/>
      <c r="E555" s="69"/>
      <c r="J555" s="50"/>
    </row>
    <row r="556">
      <c r="B556" s="55"/>
      <c r="C556" s="56"/>
      <c r="D556" s="56"/>
      <c r="E556" s="69"/>
      <c r="J556" s="50"/>
    </row>
    <row r="557">
      <c r="B557" s="55"/>
      <c r="C557" s="56"/>
      <c r="D557" s="56"/>
      <c r="E557" s="69"/>
      <c r="J557" s="50"/>
    </row>
    <row r="558">
      <c r="B558" s="55"/>
      <c r="C558" s="56"/>
      <c r="D558" s="56"/>
      <c r="E558" s="69"/>
      <c r="J558" s="50"/>
    </row>
    <row r="559">
      <c r="B559" s="55"/>
      <c r="C559" s="56"/>
      <c r="D559" s="56"/>
      <c r="E559" s="69"/>
      <c r="J559" s="50"/>
    </row>
    <row r="560">
      <c r="B560" s="55"/>
      <c r="C560" s="56"/>
      <c r="D560" s="56"/>
      <c r="E560" s="69"/>
      <c r="J560" s="50"/>
    </row>
    <row r="561">
      <c r="B561" s="55"/>
      <c r="C561" s="56"/>
      <c r="D561" s="56"/>
      <c r="E561" s="69"/>
      <c r="J561" s="50"/>
    </row>
    <row r="562">
      <c r="B562" s="55"/>
      <c r="C562" s="56"/>
      <c r="D562" s="56"/>
      <c r="E562" s="69"/>
      <c r="J562" s="50"/>
    </row>
    <row r="563">
      <c r="B563" s="55"/>
      <c r="C563" s="56"/>
      <c r="D563" s="56"/>
      <c r="E563" s="69"/>
      <c r="J563" s="50"/>
    </row>
    <row r="564">
      <c r="B564" s="55"/>
      <c r="C564" s="56"/>
      <c r="D564" s="56"/>
      <c r="E564" s="69"/>
      <c r="J564" s="50"/>
    </row>
    <row r="565">
      <c r="B565" s="55"/>
      <c r="C565" s="56"/>
      <c r="D565" s="56"/>
      <c r="E565" s="69"/>
      <c r="J565" s="50"/>
    </row>
    <row r="566">
      <c r="B566" s="55"/>
      <c r="C566" s="56"/>
      <c r="D566" s="56"/>
      <c r="E566" s="69"/>
      <c r="J566" s="50"/>
    </row>
    <row r="567">
      <c r="B567" s="55"/>
      <c r="C567" s="56"/>
      <c r="D567" s="56"/>
      <c r="E567" s="69"/>
      <c r="J567" s="50"/>
    </row>
    <row r="568">
      <c r="B568" s="55"/>
      <c r="C568" s="56"/>
      <c r="D568" s="56"/>
      <c r="E568" s="69"/>
      <c r="J568" s="50"/>
    </row>
    <row r="569">
      <c r="B569" s="55"/>
      <c r="C569" s="56"/>
      <c r="D569" s="56"/>
      <c r="E569" s="69"/>
      <c r="J569" s="50"/>
    </row>
    <row r="570">
      <c r="B570" s="55"/>
      <c r="C570" s="56"/>
      <c r="D570" s="56"/>
      <c r="E570" s="69"/>
      <c r="J570" s="50"/>
    </row>
    <row r="571">
      <c r="B571" s="55"/>
      <c r="C571" s="56"/>
      <c r="D571" s="56"/>
      <c r="E571" s="69"/>
      <c r="J571" s="50"/>
    </row>
    <row r="572">
      <c r="B572" s="55"/>
      <c r="C572" s="56"/>
      <c r="D572" s="56"/>
      <c r="E572" s="69"/>
      <c r="J572" s="50"/>
    </row>
    <row r="573">
      <c r="B573" s="55"/>
      <c r="C573" s="56"/>
      <c r="D573" s="56"/>
      <c r="E573" s="69"/>
      <c r="J573" s="50"/>
    </row>
    <row r="574">
      <c r="B574" s="55"/>
      <c r="C574" s="56"/>
      <c r="D574" s="56"/>
      <c r="E574" s="69"/>
      <c r="J574" s="50"/>
    </row>
    <row r="575">
      <c r="B575" s="55"/>
      <c r="C575" s="56"/>
      <c r="D575" s="56"/>
      <c r="E575" s="69"/>
      <c r="J575" s="50"/>
    </row>
    <row r="576">
      <c r="B576" s="55"/>
      <c r="C576" s="56"/>
      <c r="D576" s="56"/>
      <c r="E576" s="69"/>
      <c r="J576" s="50"/>
    </row>
    <row r="577">
      <c r="B577" s="55"/>
      <c r="C577" s="56"/>
      <c r="D577" s="56"/>
      <c r="E577" s="69"/>
      <c r="J577" s="50"/>
    </row>
    <row r="578">
      <c r="B578" s="55"/>
      <c r="C578" s="56"/>
      <c r="D578" s="56"/>
      <c r="E578" s="69"/>
      <c r="J578" s="50"/>
    </row>
    <row r="579">
      <c r="B579" s="55"/>
      <c r="C579" s="56"/>
      <c r="D579" s="56"/>
      <c r="E579" s="69"/>
      <c r="J579" s="50"/>
    </row>
    <row r="580">
      <c r="B580" s="55"/>
      <c r="C580" s="56"/>
      <c r="D580" s="56"/>
      <c r="E580" s="69"/>
      <c r="J580" s="50"/>
    </row>
    <row r="581">
      <c r="B581" s="55"/>
      <c r="C581" s="56"/>
      <c r="D581" s="56"/>
      <c r="E581" s="69"/>
      <c r="J581" s="50"/>
    </row>
    <row r="582">
      <c r="B582" s="55"/>
      <c r="C582" s="56"/>
      <c r="D582" s="56"/>
      <c r="E582" s="69"/>
      <c r="J582" s="50"/>
    </row>
    <row r="583">
      <c r="B583" s="55"/>
      <c r="C583" s="56"/>
      <c r="D583" s="56"/>
      <c r="E583" s="69"/>
      <c r="J583" s="50"/>
    </row>
    <row r="584">
      <c r="B584" s="55"/>
      <c r="C584" s="56"/>
      <c r="D584" s="56"/>
      <c r="E584" s="69"/>
      <c r="J584" s="50"/>
    </row>
    <row r="585">
      <c r="B585" s="55"/>
      <c r="C585" s="56"/>
      <c r="D585" s="56"/>
      <c r="E585" s="69"/>
      <c r="J585" s="50"/>
    </row>
    <row r="586">
      <c r="B586" s="55"/>
      <c r="C586" s="56"/>
      <c r="D586" s="56"/>
      <c r="E586" s="69"/>
      <c r="J586" s="50"/>
    </row>
    <row r="587">
      <c r="B587" s="55"/>
      <c r="C587" s="56"/>
      <c r="D587" s="56"/>
      <c r="E587" s="69"/>
      <c r="J587" s="50"/>
    </row>
    <row r="588">
      <c r="B588" s="55"/>
      <c r="C588" s="56"/>
      <c r="D588" s="56"/>
      <c r="E588" s="69"/>
      <c r="J588" s="50"/>
    </row>
    <row r="589">
      <c r="B589" s="55"/>
      <c r="C589" s="56"/>
      <c r="D589" s="56"/>
      <c r="E589" s="69"/>
      <c r="J589" s="50"/>
    </row>
    <row r="590">
      <c r="B590" s="55"/>
      <c r="C590" s="56"/>
      <c r="D590" s="56"/>
      <c r="E590" s="69"/>
      <c r="J590" s="50"/>
    </row>
    <row r="591">
      <c r="B591" s="55"/>
      <c r="C591" s="56"/>
      <c r="D591" s="56"/>
      <c r="E591" s="69"/>
      <c r="J591" s="50"/>
    </row>
    <row r="592">
      <c r="B592" s="55"/>
      <c r="C592" s="56"/>
      <c r="D592" s="56"/>
      <c r="E592" s="69"/>
      <c r="J592" s="50"/>
    </row>
    <row r="593">
      <c r="B593" s="55"/>
      <c r="C593" s="56"/>
      <c r="D593" s="56"/>
      <c r="E593" s="69"/>
      <c r="J593" s="50"/>
    </row>
    <row r="594">
      <c r="B594" s="55"/>
      <c r="C594" s="56"/>
      <c r="D594" s="56"/>
      <c r="E594" s="69"/>
      <c r="J594" s="50"/>
    </row>
    <row r="595">
      <c r="B595" s="55"/>
      <c r="C595" s="56"/>
      <c r="D595" s="56"/>
      <c r="E595" s="69"/>
      <c r="J595" s="50"/>
    </row>
    <row r="596">
      <c r="B596" s="55"/>
      <c r="C596" s="56"/>
      <c r="D596" s="56"/>
      <c r="E596" s="69"/>
      <c r="J596" s="50"/>
    </row>
    <row r="597">
      <c r="B597" s="55"/>
      <c r="C597" s="56"/>
      <c r="D597" s="56"/>
      <c r="E597" s="69"/>
      <c r="J597" s="50"/>
    </row>
    <row r="598">
      <c r="B598" s="55"/>
      <c r="C598" s="56"/>
      <c r="D598" s="56"/>
      <c r="E598" s="69"/>
      <c r="J598" s="50"/>
    </row>
    <row r="599">
      <c r="B599" s="55"/>
      <c r="C599" s="56"/>
      <c r="D599" s="56"/>
      <c r="E599" s="69"/>
      <c r="J599" s="50"/>
    </row>
    <row r="600">
      <c r="B600" s="55"/>
      <c r="C600" s="56"/>
      <c r="D600" s="56"/>
      <c r="E600" s="69"/>
      <c r="J600" s="50"/>
    </row>
    <row r="601">
      <c r="B601" s="55"/>
      <c r="C601" s="56"/>
      <c r="D601" s="56"/>
      <c r="E601" s="69"/>
      <c r="J601" s="50"/>
    </row>
    <row r="602">
      <c r="B602" s="55"/>
      <c r="C602" s="56"/>
      <c r="D602" s="56"/>
      <c r="E602" s="69"/>
      <c r="J602" s="50"/>
    </row>
    <row r="603">
      <c r="B603" s="55"/>
      <c r="C603" s="56"/>
      <c r="D603" s="56"/>
      <c r="E603" s="69"/>
      <c r="J603" s="50"/>
    </row>
    <row r="604">
      <c r="B604" s="55"/>
      <c r="C604" s="56"/>
      <c r="D604" s="56"/>
      <c r="E604" s="69"/>
      <c r="J604" s="50"/>
    </row>
    <row r="605">
      <c r="B605" s="55"/>
      <c r="C605" s="56"/>
      <c r="D605" s="56"/>
      <c r="E605" s="69"/>
      <c r="J605" s="50"/>
    </row>
    <row r="606">
      <c r="B606" s="55"/>
      <c r="C606" s="56"/>
      <c r="D606" s="56"/>
      <c r="E606" s="69"/>
      <c r="J606" s="50"/>
    </row>
    <row r="607">
      <c r="B607" s="55"/>
      <c r="C607" s="56"/>
      <c r="D607" s="56"/>
      <c r="E607" s="69"/>
      <c r="J607" s="50"/>
    </row>
    <row r="608">
      <c r="B608" s="55"/>
      <c r="C608" s="56"/>
      <c r="D608" s="56"/>
      <c r="E608" s="69"/>
      <c r="J608" s="50"/>
    </row>
    <row r="609">
      <c r="B609" s="55"/>
      <c r="C609" s="56"/>
      <c r="D609" s="56"/>
      <c r="E609" s="69"/>
      <c r="J609" s="50"/>
    </row>
    <row r="610">
      <c r="B610" s="55"/>
      <c r="C610" s="56"/>
      <c r="D610" s="56"/>
      <c r="E610" s="69"/>
      <c r="J610" s="50"/>
    </row>
    <row r="611">
      <c r="B611" s="55"/>
      <c r="C611" s="56"/>
      <c r="D611" s="56"/>
      <c r="E611" s="69"/>
      <c r="J611" s="50"/>
    </row>
    <row r="612">
      <c r="B612" s="55"/>
      <c r="C612" s="56"/>
      <c r="D612" s="56"/>
      <c r="E612" s="69"/>
      <c r="J612" s="50"/>
    </row>
    <row r="613">
      <c r="B613" s="55"/>
      <c r="C613" s="56"/>
      <c r="D613" s="56"/>
      <c r="E613" s="69"/>
      <c r="J613" s="50"/>
    </row>
    <row r="614">
      <c r="B614" s="54"/>
      <c r="C614" s="56"/>
      <c r="D614" s="56"/>
      <c r="E614" s="69"/>
      <c r="J614" s="50"/>
    </row>
    <row r="615">
      <c r="B615" s="54"/>
      <c r="C615" s="56"/>
      <c r="D615" s="56"/>
      <c r="E615" s="69"/>
      <c r="J615" s="50"/>
    </row>
    <row r="616">
      <c r="B616" s="54"/>
      <c r="C616" s="56"/>
      <c r="D616" s="56"/>
      <c r="E616" s="69"/>
      <c r="J616" s="50"/>
    </row>
    <row r="617">
      <c r="B617" s="54"/>
      <c r="C617" s="56"/>
      <c r="D617" s="56"/>
      <c r="E617" s="69"/>
      <c r="J617" s="50"/>
    </row>
    <row r="618">
      <c r="B618" s="54"/>
      <c r="C618" s="56"/>
      <c r="D618" s="56"/>
      <c r="E618" s="69"/>
      <c r="J618" s="50"/>
    </row>
    <row r="619">
      <c r="B619" s="54"/>
      <c r="C619" s="56"/>
      <c r="D619" s="56"/>
      <c r="E619" s="69"/>
      <c r="J619" s="50"/>
    </row>
    <row r="620">
      <c r="B620" s="54"/>
      <c r="C620" s="56"/>
      <c r="D620" s="56"/>
      <c r="E620" s="69"/>
      <c r="J620" s="50"/>
    </row>
    <row r="621">
      <c r="B621" s="54"/>
      <c r="C621" s="56"/>
      <c r="D621" s="56"/>
      <c r="E621" s="69"/>
      <c r="J621" s="50"/>
    </row>
    <row r="622">
      <c r="B622" s="54"/>
      <c r="C622" s="56"/>
      <c r="D622" s="56"/>
      <c r="E622" s="69"/>
      <c r="J622" s="50"/>
    </row>
    <row r="623">
      <c r="B623" s="54"/>
      <c r="C623" s="56"/>
      <c r="D623" s="56"/>
      <c r="E623" s="69"/>
      <c r="J623" s="50"/>
    </row>
    <row r="624">
      <c r="B624" s="54"/>
      <c r="C624" s="56"/>
      <c r="D624" s="56"/>
      <c r="E624" s="69"/>
      <c r="J624" s="50"/>
    </row>
    <row r="625">
      <c r="B625" s="54"/>
      <c r="C625" s="56"/>
      <c r="D625" s="56"/>
      <c r="E625" s="69"/>
      <c r="J625" s="50"/>
    </row>
    <row r="626">
      <c r="B626" s="54"/>
      <c r="C626" s="56"/>
      <c r="D626" s="56"/>
      <c r="E626" s="69"/>
      <c r="J626" s="50"/>
    </row>
    <row r="627">
      <c r="B627" s="54"/>
      <c r="C627" s="56"/>
      <c r="D627" s="56"/>
      <c r="E627" s="69"/>
      <c r="J627" s="50"/>
    </row>
    <row r="628">
      <c r="B628" s="54"/>
      <c r="C628" s="56"/>
      <c r="D628" s="56"/>
      <c r="E628" s="69"/>
      <c r="J628" s="50"/>
    </row>
    <row r="629">
      <c r="B629" s="54"/>
      <c r="C629" s="56"/>
      <c r="D629" s="56"/>
      <c r="E629" s="69"/>
      <c r="J629" s="50"/>
    </row>
    <row r="630">
      <c r="B630" s="54"/>
      <c r="C630" s="56"/>
      <c r="D630" s="56"/>
      <c r="E630" s="69"/>
      <c r="J630" s="50"/>
    </row>
    <row r="631">
      <c r="B631" s="54"/>
      <c r="C631" s="56"/>
      <c r="D631" s="56"/>
      <c r="E631" s="69"/>
      <c r="J631" s="50"/>
    </row>
    <row r="632">
      <c r="B632" s="54"/>
      <c r="C632" s="56"/>
      <c r="D632" s="56"/>
      <c r="E632" s="69"/>
      <c r="J632" s="50"/>
    </row>
    <row r="633">
      <c r="B633" s="54"/>
      <c r="C633" s="56"/>
      <c r="D633" s="56"/>
      <c r="E633" s="69"/>
      <c r="J633" s="50"/>
    </row>
    <row r="634">
      <c r="B634" s="54"/>
      <c r="C634" s="56"/>
      <c r="D634" s="56"/>
      <c r="E634" s="69"/>
      <c r="J634" s="50"/>
    </row>
    <row r="635">
      <c r="B635" s="54"/>
      <c r="C635" s="56"/>
      <c r="D635" s="56"/>
      <c r="E635" s="69"/>
      <c r="J635" s="50"/>
    </row>
    <row r="636">
      <c r="B636" s="54"/>
      <c r="C636" s="56"/>
      <c r="D636" s="56"/>
      <c r="E636" s="69"/>
      <c r="J636" s="50"/>
    </row>
    <row r="637">
      <c r="B637" s="54"/>
      <c r="C637" s="56"/>
      <c r="D637" s="56"/>
      <c r="E637" s="69"/>
      <c r="J637" s="50"/>
    </row>
    <row r="638">
      <c r="B638" s="54"/>
      <c r="C638" s="56"/>
      <c r="D638" s="56"/>
      <c r="E638" s="69"/>
      <c r="J638" s="50"/>
    </row>
    <row r="639">
      <c r="B639" s="54"/>
      <c r="C639" s="56"/>
      <c r="D639" s="56"/>
      <c r="E639" s="69"/>
      <c r="J639" s="50"/>
    </row>
    <row r="640">
      <c r="B640" s="54"/>
      <c r="C640" s="56"/>
      <c r="D640" s="56"/>
      <c r="E640" s="69"/>
      <c r="J640" s="50"/>
    </row>
    <row r="641">
      <c r="B641" s="54"/>
      <c r="C641" s="56"/>
      <c r="D641" s="56"/>
      <c r="E641" s="69"/>
      <c r="J641" s="50"/>
    </row>
    <row r="642">
      <c r="B642" s="54"/>
      <c r="C642" s="56"/>
      <c r="D642" s="56"/>
      <c r="E642" s="69"/>
      <c r="J642" s="50"/>
    </row>
    <row r="643">
      <c r="B643" s="54"/>
      <c r="C643" s="56"/>
      <c r="D643" s="56"/>
      <c r="E643" s="69"/>
      <c r="J643" s="50"/>
    </row>
    <row r="644">
      <c r="B644" s="54"/>
      <c r="C644" s="56"/>
      <c r="D644" s="56"/>
      <c r="E644" s="69"/>
      <c r="J644" s="50"/>
    </row>
    <row r="645">
      <c r="B645" s="54"/>
      <c r="C645" s="56"/>
      <c r="D645" s="56"/>
      <c r="E645" s="69"/>
      <c r="J645" s="50"/>
    </row>
    <row r="646">
      <c r="B646" s="54"/>
      <c r="C646" s="56"/>
      <c r="D646" s="56"/>
      <c r="E646" s="69"/>
      <c r="J646" s="50"/>
    </row>
    <row r="647">
      <c r="B647" s="54"/>
      <c r="C647" s="56"/>
      <c r="D647" s="56"/>
      <c r="E647" s="69"/>
      <c r="J647" s="50"/>
    </row>
    <row r="648">
      <c r="B648" s="54"/>
      <c r="C648" s="56"/>
      <c r="D648" s="56"/>
      <c r="E648" s="69"/>
      <c r="J648" s="50"/>
    </row>
    <row r="649">
      <c r="B649" s="54"/>
      <c r="C649" s="56"/>
      <c r="D649" s="56"/>
      <c r="E649" s="69"/>
      <c r="J649" s="50"/>
    </row>
    <row r="650">
      <c r="B650" s="54"/>
      <c r="C650" s="56"/>
      <c r="D650" s="56"/>
      <c r="E650" s="69"/>
      <c r="J650" s="50"/>
    </row>
    <row r="651">
      <c r="B651" s="54"/>
      <c r="C651" s="56"/>
      <c r="D651" s="56"/>
      <c r="E651" s="69"/>
      <c r="J651" s="50"/>
    </row>
    <row r="652">
      <c r="B652" s="54"/>
      <c r="C652" s="56"/>
      <c r="D652" s="56"/>
      <c r="E652" s="69"/>
      <c r="J652" s="50"/>
    </row>
    <row r="653">
      <c r="B653" s="54"/>
      <c r="C653" s="56"/>
      <c r="D653" s="56"/>
      <c r="E653" s="69"/>
      <c r="J653" s="50"/>
    </row>
    <row r="654">
      <c r="B654" s="54"/>
      <c r="C654" s="56"/>
      <c r="D654" s="56"/>
      <c r="E654" s="69"/>
      <c r="J654" s="50"/>
    </row>
    <row r="655">
      <c r="B655" s="54"/>
      <c r="C655" s="56"/>
      <c r="D655" s="56"/>
      <c r="E655" s="69"/>
      <c r="J655" s="50"/>
    </row>
    <row r="656">
      <c r="B656" s="54"/>
      <c r="C656" s="56"/>
      <c r="D656" s="56"/>
      <c r="E656" s="69"/>
      <c r="J656" s="50"/>
    </row>
    <row r="657">
      <c r="B657" s="54"/>
      <c r="C657" s="56"/>
      <c r="D657" s="56"/>
      <c r="E657" s="69"/>
      <c r="J657" s="50"/>
    </row>
    <row r="658">
      <c r="B658" s="54"/>
      <c r="C658" s="56"/>
      <c r="D658" s="56"/>
      <c r="E658" s="69"/>
      <c r="J658" s="50"/>
    </row>
    <row r="659">
      <c r="B659" s="54"/>
      <c r="C659" s="56"/>
      <c r="D659" s="56"/>
      <c r="E659" s="69"/>
      <c r="J659" s="50"/>
    </row>
    <row r="660">
      <c r="B660" s="54"/>
      <c r="C660" s="56"/>
      <c r="D660" s="56"/>
      <c r="E660" s="69"/>
      <c r="J660" s="50"/>
    </row>
    <row r="661">
      <c r="B661" s="54"/>
      <c r="C661" s="56"/>
      <c r="D661" s="56"/>
      <c r="E661" s="69"/>
      <c r="J661" s="50"/>
    </row>
    <row r="662">
      <c r="B662" s="54"/>
      <c r="C662" s="56"/>
      <c r="D662" s="56"/>
      <c r="E662" s="69"/>
      <c r="J662" s="50"/>
    </row>
    <row r="663">
      <c r="B663" s="54"/>
      <c r="C663" s="56"/>
      <c r="D663" s="56"/>
      <c r="E663" s="69"/>
      <c r="J663" s="50"/>
    </row>
    <row r="664">
      <c r="B664" s="54"/>
      <c r="C664" s="56"/>
      <c r="D664" s="56"/>
      <c r="E664" s="69"/>
      <c r="J664" s="50"/>
    </row>
    <row r="665">
      <c r="B665" s="54"/>
      <c r="C665" s="56"/>
      <c r="D665" s="56"/>
      <c r="E665" s="69"/>
      <c r="J665" s="50"/>
    </row>
    <row r="666">
      <c r="B666" s="54"/>
      <c r="C666" s="56"/>
      <c r="D666" s="56"/>
      <c r="E666" s="69"/>
      <c r="J666" s="50"/>
    </row>
    <row r="667">
      <c r="B667" s="54"/>
      <c r="C667" s="56"/>
      <c r="D667" s="56"/>
      <c r="E667" s="69"/>
      <c r="J667" s="50"/>
    </row>
    <row r="668">
      <c r="B668" s="54"/>
      <c r="C668" s="56"/>
      <c r="D668" s="56"/>
      <c r="E668" s="69"/>
      <c r="J668" s="50"/>
    </row>
    <row r="669">
      <c r="B669" s="54"/>
      <c r="C669" s="56"/>
      <c r="D669" s="56"/>
      <c r="E669" s="69"/>
      <c r="J669" s="50"/>
    </row>
    <row r="670">
      <c r="B670" s="54"/>
      <c r="C670" s="56"/>
      <c r="D670" s="56"/>
      <c r="E670" s="69"/>
      <c r="J670" s="50"/>
    </row>
    <row r="671">
      <c r="B671" s="54"/>
      <c r="C671" s="56"/>
      <c r="D671" s="56"/>
      <c r="E671" s="69"/>
      <c r="J671" s="50"/>
    </row>
    <row r="672">
      <c r="B672" s="54"/>
      <c r="C672" s="56"/>
      <c r="D672" s="56"/>
      <c r="E672" s="69"/>
      <c r="J672" s="50"/>
    </row>
    <row r="673">
      <c r="B673" s="54"/>
      <c r="C673" s="56"/>
      <c r="D673" s="56"/>
      <c r="E673" s="69"/>
      <c r="J673" s="50"/>
    </row>
    <row r="674">
      <c r="B674" s="54"/>
      <c r="C674" s="56"/>
      <c r="D674" s="56"/>
      <c r="E674" s="69"/>
      <c r="J674" s="50"/>
    </row>
    <row r="675">
      <c r="B675" s="54"/>
      <c r="C675" s="56"/>
      <c r="D675" s="56"/>
      <c r="E675" s="69"/>
      <c r="J675" s="50"/>
    </row>
    <row r="676">
      <c r="B676" s="54"/>
      <c r="C676" s="56"/>
      <c r="D676" s="56"/>
      <c r="E676" s="69"/>
      <c r="J676" s="50"/>
    </row>
    <row r="677">
      <c r="B677" s="54"/>
      <c r="C677" s="56"/>
      <c r="D677" s="56"/>
      <c r="E677" s="69"/>
      <c r="J677" s="50"/>
    </row>
    <row r="678">
      <c r="B678" s="54"/>
      <c r="C678" s="56"/>
      <c r="D678" s="56"/>
      <c r="E678" s="69"/>
      <c r="J678" s="50"/>
    </row>
    <row r="679">
      <c r="B679" s="54"/>
      <c r="C679" s="56"/>
      <c r="D679" s="56"/>
      <c r="E679" s="69"/>
      <c r="J679" s="50"/>
    </row>
    <row r="680">
      <c r="B680" s="54"/>
      <c r="C680" s="56"/>
      <c r="D680" s="56"/>
      <c r="E680" s="69"/>
      <c r="J680" s="50"/>
    </row>
    <row r="681">
      <c r="B681" s="54"/>
      <c r="C681" s="56"/>
      <c r="D681" s="56"/>
      <c r="E681" s="69"/>
      <c r="J681" s="50"/>
    </row>
    <row r="682">
      <c r="B682" s="54"/>
      <c r="C682" s="56"/>
      <c r="D682" s="56"/>
      <c r="E682" s="69"/>
      <c r="J682" s="50"/>
    </row>
    <row r="683">
      <c r="B683" s="54"/>
      <c r="C683" s="56"/>
      <c r="D683" s="56"/>
      <c r="E683" s="69"/>
      <c r="J683" s="50"/>
    </row>
    <row r="684">
      <c r="B684" s="54"/>
      <c r="C684" s="56"/>
      <c r="D684" s="56"/>
      <c r="E684" s="69"/>
      <c r="J684" s="50"/>
    </row>
    <row r="685">
      <c r="B685" s="54"/>
      <c r="C685" s="56"/>
      <c r="D685" s="56"/>
      <c r="E685" s="69"/>
      <c r="J685" s="50"/>
    </row>
    <row r="686">
      <c r="B686" s="54"/>
      <c r="C686" s="56"/>
      <c r="D686" s="56"/>
      <c r="E686" s="69"/>
      <c r="J686" s="50"/>
    </row>
    <row r="687">
      <c r="B687" s="54"/>
      <c r="C687" s="56"/>
      <c r="D687" s="56"/>
      <c r="E687" s="69"/>
      <c r="J687" s="50"/>
    </row>
    <row r="688">
      <c r="B688" s="54"/>
      <c r="C688" s="56"/>
      <c r="D688" s="56"/>
      <c r="E688" s="69"/>
      <c r="J688" s="50"/>
    </row>
    <row r="689">
      <c r="B689" s="54"/>
      <c r="C689" s="56"/>
      <c r="D689" s="56"/>
      <c r="E689" s="69"/>
      <c r="J689" s="50"/>
    </row>
    <row r="690">
      <c r="B690" s="54"/>
      <c r="C690" s="56"/>
      <c r="D690" s="56"/>
      <c r="E690" s="69"/>
      <c r="J690" s="50"/>
    </row>
    <row r="691">
      <c r="B691" s="54"/>
      <c r="C691" s="56"/>
      <c r="D691" s="56"/>
      <c r="E691" s="69"/>
      <c r="J691" s="50"/>
    </row>
    <row r="692">
      <c r="B692" s="54"/>
      <c r="C692" s="56"/>
      <c r="D692" s="56"/>
      <c r="E692" s="69"/>
      <c r="J692" s="50"/>
    </row>
    <row r="693">
      <c r="B693" s="54"/>
      <c r="C693" s="56"/>
      <c r="D693" s="56"/>
      <c r="E693" s="69"/>
      <c r="J693" s="50"/>
    </row>
    <row r="694">
      <c r="B694" s="54"/>
      <c r="C694" s="56"/>
      <c r="D694" s="56"/>
      <c r="E694" s="69"/>
      <c r="J694" s="50"/>
    </row>
    <row r="695">
      <c r="B695" s="54"/>
      <c r="C695" s="56"/>
      <c r="D695" s="56"/>
      <c r="E695" s="69"/>
      <c r="J695" s="50"/>
    </row>
    <row r="696">
      <c r="B696" s="54"/>
      <c r="C696" s="56"/>
      <c r="D696" s="56"/>
      <c r="E696" s="69"/>
      <c r="J696" s="50"/>
    </row>
    <row r="697">
      <c r="B697" s="54"/>
      <c r="C697" s="56"/>
      <c r="D697" s="56"/>
      <c r="E697" s="69"/>
      <c r="J697" s="50"/>
    </row>
    <row r="698">
      <c r="B698" s="54"/>
      <c r="C698" s="56"/>
      <c r="D698" s="56"/>
      <c r="E698" s="69"/>
      <c r="J698" s="50"/>
    </row>
    <row r="699">
      <c r="B699" s="54"/>
      <c r="C699" s="56"/>
      <c r="D699" s="56"/>
      <c r="E699" s="69"/>
      <c r="J699" s="50"/>
    </row>
    <row r="700">
      <c r="B700" s="54"/>
      <c r="C700" s="56"/>
      <c r="D700" s="56"/>
      <c r="E700" s="69"/>
      <c r="J700" s="50"/>
    </row>
    <row r="701">
      <c r="B701" s="54"/>
      <c r="C701" s="56"/>
      <c r="D701" s="56"/>
      <c r="E701" s="69"/>
      <c r="J701" s="50"/>
    </row>
    <row r="702">
      <c r="B702" s="54"/>
      <c r="C702" s="56"/>
      <c r="D702" s="56"/>
      <c r="E702" s="69"/>
      <c r="J702" s="50"/>
    </row>
    <row r="703">
      <c r="B703" s="54"/>
      <c r="C703" s="56"/>
      <c r="D703" s="56"/>
      <c r="E703" s="69"/>
      <c r="J703" s="50"/>
    </row>
    <row r="704">
      <c r="B704" s="54"/>
      <c r="C704" s="56"/>
      <c r="D704" s="56"/>
      <c r="E704" s="69"/>
      <c r="J704" s="50"/>
    </row>
    <row r="705">
      <c r="B705" s="54"/>
      <c r="C705" s="56"/>
      <c r="D705" s="56"/>
      <c r="E705" s="69"/>
      <c r="J705" s="50"/>
    </row>
    <row r="706">
      <c r="B706" s="54"/>
      <c r="C706" s="56"/>
      <c r="D706" s="56"/>
      <c r="E706" s="69"/>
      <c r="J706" s="50"/>
    </row>
    <row r="707">
      <c r="B707" s="54"/>
      <c r="C707" s="56"/>
      <c r="D707" s="56"/>
      <c r="E707" s="69"/>
      <c r="J707" s="50"/>
    </row>
    <row r="708">
      <c r="B708" s="54"/>
      <c r="C708" s="56"/>
      <c r="D708" s="56"/>
      <c r="E708" s="69"/>
      <c r="J708" s="50"/>
    </row>
    <row r="709">
      <c r="B709" s="54"/>
      <c r="C709" s="56"/>
      <c r="D709" s="56"/>
      <c r="E709" s="69"/>
      <c r="J709" s="50"/>
    </row>
    <row r="710">
      <c r="B710" s="54"/>
      <c r="C710" s="56"/>
      <c r="D710" s="56"/>
      <c r="E710" s="69"/>
      <c r="J710" s="50"/>
    </row>
    <row r="711">
      <c r="B711" s="54"/>
      <c r="C711" s="56"/>
      <c r="D711" s="56"/>
      <c r="E711" s="69"/>
      <c r="J711" s="50"/>
    </row>
    <row r="712">
      <c r="B712" s="54"/>
      <c r="C712" s="56"/>
      <c r="D712" s="56"/>
      <c r="E712" s="69"/>
      <c r="J712" s="50"/>
    </row>
    <row r="713">
      <c r="B713" s="54"/>
      <c r="C713" s="56"/>
      <c r="D713" s="56"/>
      <c r="E713" s="69"/>
      <c r="J713" s="50"/>
    </row>
    <row r="714">
      <c r="B714" s="54"/>
      <c r="C714" s="56"/>
      <c r="D714" s="56"/>
      <c r="E714" s="69"/>
      <c r="J714" s="50"/>
    </row>
    <row r="715">
      <c r="B715" s="54"/>
      <c r="C715" s="56"/>
      <c r="D715" s="56"/>
      <c r="E715" s="69"/>
      <c r="J715" s="50"/>
    </row>
    <row r="716">
      <c r="B716" s="54"/>
      <c r="C716" s="56"/>
      <c r="D716" s="56"/>
      <c r="E716" s="69"/>
      <c r="J716" s="50"/>
    </row>
    <row r="717">
      <c r="B717" s="54"/>
      <c r="C717" s="56"/>
      <c r="D717" s="56"/>
      <c r="E717" s="69"/>
      <c r="J717" s="50"/>
    </row>
    <row r="718">
      <c r="B718" s="54"/>
      <c r="C718" s="56"/>
      <c r="D718" s="56"/>
      <c r="E718" s="69"/>
      <c r="J718" s="50"/>
    </row>
    <row r="719">
      <c r="B719" s="54"/>
      <c r="C719" s="56"/>
      <c r="D719" s="56"/>
      <c r="E719" s="69"/>
      <c r="J719" s="50"/>
    </row>
    <row r="720">
      <c r="B720" s="54"/>
      <c r="C720" s="56"/>
      <c r="D720" s="56"/>
      <c r="E720" s="69"/>
      <c r="J720" s="50"/>
    </row>
    <row r="721">
      <c r="B721" s="54"/>
      <c r="C721" s="56"/>
      <c r="D721" s="56"/>
      <c r="E721" s="69"/>
      <c r="J721" s="50"/>
    </row>
    <row r="722">
      <c r="B722" s="54"/>
      <c r="C722" s="56"/>
      <c r="D722" s="56"/>
      <c r="E722" s="69"/>
      <c r="J722" s="50"/>
    </row>
    <row r="723">
      <c r="B723" s="54"/>
      <c r="C723" s="56"/>
      <c r="D723" s="56"/>
      <c r="E723" s="69"/>
      <c r="J723" s="50"/>
    </row>
    <row r="724">
      <c r="B724" s="54"/>
      <c r="C724" s="56"/>
      <c r="D724" s="56"/>
      <c r="E724" s="69"/>
      <c r="J724" s="50"/>
    </row>
    <row r="725">
      <c r="B725" s="54"/>
      <c r="C725" s="56"/>
      <c r="D725" s="56"/>
      <c r="E725" s="69"/>
      <c r="J725" s="50"/>
    </row>
    <row r="726">
      <c r="B726" s="54"/>
      <c r="C726" s="56"/>
      <c r="D726" s="56"/>
      <c r="E726" s="69"/>
      <c r="J726" s="50"/>
    </row>
    <row r="727">
      <c r="B727" s="54"/>
      <c r="C727" s="56"/>
      <c r="D727" s="56"/>
      <c r="E727" s="69"/>
      <c r="J727" s="50"/>
    </row>
    <row r="728">
      <c r="B728" s="54"/>
      <c r="C728" s="56"/>
      <c r="D728" s="56"/>
      <c r="E728" s="69"/>
      <c r="J728" s="50"/>
    </row>
    <row r="729">
      <c r="B729" s="54"/>
      <c r="C729" s="56"/>
      <c r="D729" s="56"/>
      <c r="E729" s="69"/>
      <c r="J729" s="50"/>
    </row>
    <row r="730">
      <c r="B730" s="54"/>
      <c r="C730" s="56"/>
      <c r="D730" s="56"/>
      <c r="E730" s="69"/>
      <c r="J730" s="50"/>
    </row>
    <row r="731">
      <c r="B731" s="54"/>
      <c r="C731" s="56"/>
      <c r="D731" s="56"/>
      <c r="E731" s="69"/>
      <c r="J731" s="50"/>
    </row>
    <row r="732">
      <c r="B732" s="54"/>
      <c r="C732" s="56"/>
      <c r="D732" s="56"/>
      <c r="E732" s="69"/>
      <c r="J732" s="50"/>
    </row>
    <row r="733">
      <c r="B733" s="54"/>
      <c r="C733" s="56"/>
      <c r="D733" s="56"/>
      <c r="E733" s="69"/>
      <c r="J733" s="50"/>
    </row>
    <row r="734">
      <c r="B734" s="54"/>
      <c r="C734" s="56"/>
      <c r="D734" s="56"/>
      <c r="E734" s="69"/>
      <c r="J734" s="50"/>
    </row>
    <row r="735">
      <c r="B735" s="54"/>
      <c r="C735" s="56"/>
      <c r="D735" s="56"/>
      <c r="E735" s="69"/>
      <c r="J735" s="50"/>
    </row>
    <row r="736">
      <c r="B736" s="54"/>
      <c r="C736" s="56"/>
      <c r="D736" s="56"/>
      <c r="E736" s="69"/>
      <c r="J736" s="50"/>
    </row>
    <row r="737">
      <c r="B737" s="54"/>
      <c r="C737" s="56"/>
      <c r="D737" s="56"/>
      <c r="E737" s="69"/>
      <c r="J737" s="50"/>
    </row>
    <row r="738">
      <c r="B738" s="54"/>
      <c r="C738" s="56"/>
      <c r="D738" s="56"/>
      <c r="E738" s="69"/>
      <c r="J738" s="50"/>
    </row>
    <row r="739">
      <c r="B739" s="54"/>
      <c r="C739" s="56"/>
      <c r="D739" s="56"/>
      <c r="E739" s="69"/>
      <c r="J739" s="50"/>
    </row>
    <row r="740">
      <c r="B740" s="54"/>
      <c r="C740" s="56"/>
      <c r="D740" s="56"/>
      <c r="E740" s="69"/>
      <c r="J740" s="50"/>
    </row>
    <row r="741">
      <c r="B741" s="54"/>
      <c r="C741" s="56"/>
      <c r="D741" s="56"/>
      <c r="E741" s="69"/>
      <c r="J741" s="50"/>
    </row>
    <row r="742">
      <c r="B742" s="54"/>
      <c r="C742" s="56"/>
      <c r="D742" s="56"/>
      <c r="E742" s="69"/>
      <c r="J742" s="50"/>
    </row>
    <row r="743">
      <c r="B743" s="54"/>
      <c r="C743" s="56"/>
      <c r="D743" s="56"/>
      <c r="E743" s="69"/>
      <c r="J743" s="50"/>
    </row>
    <row r="744">
      <c r="B744" s="54"/>
      <c r="C744" s="56"/>
      <c r="D744" s="56"/>
      <c r="E744" s="69"/>
      <c r="J744" s="50"/>
    </row>
    <row r="745">
      <c r="B745" s="54"/>
      <c r="C745" s="56"/>
      <c r="D745" s="56"/>
      <c r="E745" s="69"/>
      <c r="J745" s="50"/>
    </row>
    <row r="746">
      <c r="B746" s="54"/>
      <c r="C746" s="56"/>
      <c r="D746" s="56"/>
      <c r="E746" s="69"/>
      <c r="J746" s="50"/>
    </row>
    <row r="747">
      <c r="B747" s="54"/>
      <c r="C747" s="56"/>
      <c r="D747" s="56"/>
      <c r="E747" s="69"/>
      <c r="J747" s="50"/>
    </row>
    <row r="748">
      <c r="B748" s="54"/>
      <c r="C748" s="56"/>
      <c r="D748" s="56"/>
      <c r="E748" s="69"/>
      <c r="J748" s="50"/>
    </row>
    <row r="749">
      <c r="B749" s="54"/>
      <c r="C749" s="56"/>
      <c r="D749" s="56"/>
      <c r="E749" s="69"/>
      <c r="J749" s="50"/>
    </row>
    <row r="750">
      <c r="B750" s="54"/>
      <c r="C750" s="56"/>
      <c r="D750" s="56"/>
      <c r="E750" s="69"/>
      <c r="J750" s="50"/>
    </row>
    <row r="751">
      <c r="B751" s="54"/>
      <c r="C751" s="56"/>
      <c r="D751" s="56"/>
      <c r="E751" s="69"/>
      <c r="J751" s="50"/>
    </row>
    <row r="752">
      <c r="B752" s="54"/>
      <c r="C752" s="56"/>
      <c r="D752" s="56"/>
      <c r="E752" s="69"/>
      <c r="J752" s="50"/>
    </row>
    <row r="753">
      <c r="B753" s="54"/>
      <c r="C753" s="56"/>
      <c r="D753" s="56"/>
      <c r="E753" s="69"/>
      <c r="J753" s="50"/>
    </row>
    <row r="754">
      <c r="B754" s="54"/>
      <c r="C754" s="56"/>
      <c r="D754" s="56"/>
      <c r="E754" s="69"/>
      <c r="J754" s="50"/>
    </row>
    <row r="755">
      <c r="B755" s="54"/>
      <c r="C755" s="56"/>
      <c r="D755" s="56"/>
      <c r="E755" s="69"/>
      <c r="J755" s="50"/>
    </row>
    <row r="756">
      <c r="B756" s="54"/>
      <c r="C756" s="56"/>
      <c r="D756" s="56"/>
      <c r="E756" s="69"/>
      <c r="J756" s="50"/>
    </row>
    <row r="757">
      <c r="B757" s="54"/>
      <c r="C757" s="56"/>
      <c r="D757" s="56"/>
      <c r="E757" s="69"/>
      <c r="J757" s="50"/>
    </row>
    <row r="758">
      <c r="B758" s="54"/>
      <c r="C758" s="56"/>
      <c r="D758" s="56"/>
      <c r="E758" s="69"/>
      <c r="J758" s="50"/>
    </row>
    <row r="759">
      <c r="B759" s="54"/>
      <c r="C759" s="56"/>
      <c r="D759" s="56"/>
      <c r="E759" s="69"/>
      <c r="J759" s="50"/>
    </row>
    <row r="760">
      <c r="B760" s="54"/>
      <c r="C760" s="56"/>
      <c r="D760" s="56"/>
      <c r="E760" s="69"/>
      <c r="J760" s="50"/>
    </row>
    <row r="761">
      <c r="B761" s="54"/>
      <c r="C761" s="56"/>
      <c r="D761" s="56"/>
      <c r="E761" s="69"/>
      <c r="J761" s="50"/>
    </row>
    <row r="762">
      <c r="B762" s="54"/>
      <c r="C762" s="56"/>
      <c r="D762" s="56"/>
      <c r="E762" s="69"/>
      <c r="J762" s="50"/>
    </row>
    <row r="763">
      <c r="B763" s="54"/>
      <c r="C763" s="56"/>
      <c r="D763" s="56"/>
      <c r="E763" s="69"/>
      <c r="J763" s="50"/>
    </row>
    <row r="764">
      <c r="B764" s="54"/>
      <c r="C764" s="56"/>
      <c r="D764" s="56"/>
      <c r="E764" s="69"/>
      <c r="J764" s="50"/>
    </row>
    <row r="765">
      <c r="B765" s="54"/>
      <c r="C765" s="56"/>
      <c r="D765" s="56"/>
      <c r="E765" s="69"/>
      <c r="J765" s="50"/>
    </row>
    <row r="766">
      <c r="B766" s="54"/>
      <c r="C766" s="56"/>
      <c r="D766" s="56"/>
      <c r="E766" s="69"/>
      <c r="J766" s="50"/>
    </row>
    <row r="767">
      <c r="B767" s="54"/>
      <c r="C767" s="56"/>
      <c r="D767" s="56"/>
      <c r="E767" s="69"/>
      <c r="J767" s="50"/>
    </row>
    <row r="768">
      <c r="B768" s="54"/>
      <c r="C768" s="56"/>
      <c r="D768" s="56"/>
      <c r="E768" s="69"/>
      <c r="J768" s="50"/>
    </row>
    <row r="769">
      <c r="B769" s="54"/>
      <c r="C769" s="56"/>
      <c r="D769" s="56"/>
      <c r="E769" s="69"/>
      <c r="J769" s="50"/>
    </row>
    <row r="770">
      <c r="B770" s="54"/>
      <c r="C770" s="56"/>
      <c r="D770" s="56"/>
      <c r="E770" s="69"/>
      <c r="J770" s="50"/>
    </row>
    <row r="771">
      <c r="B771" s="54"/>
      <c r="C771" s="56"/>
      <c r="D771" s="56"/>
      <c r="E771" s="69"/>
      <c r="J771" s="50"/>
    </row>
    <row r="772">
      <c r="B772" s="54"/>
      <c r="C772" s="56"/>
      <c r="D772" s="56"/>
      <c r="E772" s="69"/>
      <c r="J772" s="50"/>
    </row>
    <row r="773">
      <c r="B773" s="54"/>
      <c r="C773" s="56"/>
      <c r="D773" s="56"/>
      <c r="E773" s="69"/>
      <c r="J773" s="50"/>
    </row>
    <row r="774">
      <c r="B774" s="54"/>
      <c r="C774" s="56"/>
      <c r="D774" s="56"/>
      <c r="E774" s="69"/>
      <c r="J774" s="50"/>
    </row>
    <row r="775">
      <c r="B775" s="54"/>
      <c r="C775" s="56"/>
      <c r="D775" s="56"/>
      <c r="E775" s="69"/>
      <c r="J775" s="50"/>
    </row>
    <row r="776">
      <c r="B776" s="54"/>
      <c r="C776" s="56"/>
      <c r="D776" s="56"/>
      <c r="E776" s="69"/>
      <c r="J776" s="50"/>
    </row>
    <row r="777">
      <c r="B777" s="54"/>
      <c r="C777" s="56"/>
      <c r="D777" s="56"/>
      <c r="E777" s="69"/>
      <c r="J777" s="50"/>
    </row>
    <row r="778">
      <c r="B778" s="54"/>
      <c r="C778" s="56"/>
      <c r="D778" s="56"/>
      <c r="E778" s="69"/>
      <c r="J778" s="50"/>
    </row>
    <row r="779">
      <c r="B779" s="54"/>
      <c r="C779" s="56"/>
      <c r="D779" s="56"/>
      <c r="E779" s="69"/>
      <c r="J779" s="50"/>
    </row>
    <row r="780">
      <c r="B780" s="54"/>
      <c r="C780" s="56"/>
      <c r="D780" s="56"/>
      <c r="E780" s="69"/>
      <c r="J780" s="50"/>
    </row>
    <row r="781">
      <c r="B781" s="54"/>
      <c r="C781" s="56"/>
      <c r="D781" s="56"/>
      <c r="E781" s="69"/>
      <c r="J781" s="50"/>
    </row>
    <row r="782">
      <c r="B782" s="54"/>
      <c r="C782" s="56"/>
      <c r="D782" s="56"/>
      <c r="E782" s="69"/>
      <c r="J782" s="50"/>
    </row>
    <row r="783">
      <c r="B783" s="54"/>
      <c r="C783" s="56"/>
      <c r="D783" s="56"/>
      <c r="E783" s="69"/>
      <c r="J783" s="50"/>
    </row>
    <row r="784">
      <c r="B784" s="54"/>
      <c r="C784" s="56"/>
      <c r="D784" s="56"/>
      <c r="E784" s="69"/>
      <c r="J784" s="50"/>
    </row>
    <row r="785">
      <c r="B785" s="54"/>
      <c r="C785" s="56"/>
      <c r="D785" s="56"/>
      <c r="E785" s="69"/>
      <c r="J785" s="50"/>
    </row>
    <row r="786">
      <c r="B786" s="54"/>
      <c r="C786" s="56"/>
      <c r="D786" s="56"/>
      <c r="E786" s="69"/>
      <c r="J786" s="50"/>
    </row>
    <row r="787">
      <c r="B787" s="54"/>
      <c r="C787" s="56"/>
      <c r="D787" s="56"/>
      <c r="E787" s="69"/>
      <c r="J787" s="50"/>
    </row>
    <row r="788">
      <c r="B788" s="54"/>
      <c r="C788" s="56"/>
      <c r="D788" s="56"/>
      <c r="E788" s="69"/>
      <c r="J788" s="50"/>
    </row>
    <row r="789">
      <c r="B789" s="54"/>
      <c r="C789" s="56"/>
      <c r="D789" s="56"/>
      <c r="E789" s="69"/>
      <c r="J789" s="50"/>
    </row>
    <row r="790">
      <c r="B790" s="54"/>
      <c r="C790" s="56"/>
      <c r="D790" s="56"/>
      <c r="E790" s="69"/>
      <c r="J790" s="50"/>
    </row>
    <row r="791">
      <c r="B791" s="54"/>
      <c r="C791" s="56"/>
      <c r="D791" s="56"/>
      <c r="E791" s="69"/>
      <c r="J791" s="50"/>
    </row>
    <row r="792">
      <c r="B792" s="54"/>
      <c r="C792" s="56"/>
      <c r="D792" s="56"/>
      <c r="E792" s="69"/>
      <c r="J792" s="50"/>
    </row>
    <row r="793">
      <c r="B793" s="54"/>
      <c r="C793" s="56"/>
      <c r="D793" s="56"/>
      <c r="E793" s="69"/>
      <c r="J793" s="50"/>
    </row>
    <row r="794">
      <c r="B794" s="54"/>
      <c r="C794" s="56"/>
      <c r="D794" s="56"/>
      <c r="E794" s="69"/>
      <c r="J794" s="50"/>
    </row>
    <row r="795">
      <c r="B795" s="54"/>
      <c r="C795" s="56"/>
      <c r="D795" s="56"/>
      <c r="E795" s="69"/>
      <c r="J795" s="50"/>
    </row>
    <row r="796">
      <c r="B796" s="54"/>
      <c r="C796" s="56"/>
      <c r="D796" s="56"/>
      <c r="E796" s="69"/>
      <c r="J796" s="50"/>
    </row>
    <row r="797">
      <c r="B797" s="54"/>
      <c r="C797" s="56"/>
      <c r="D797" s="56"/>
      <c r="E797" s="69"/>
      <c r="J797" s="50"/>
    </row>
    <row r="798">
      <c r="B798" s="54"/>
      <c r="C798" s="56"/>
      <c r="D798" s="56"/>
      <c r="E798" s="69"/>
      <c r="J798" s="50"/>
    </row>
    <row r="799">
      <c r="B799" s="54"/>
      <c r="C799" s="56"/>
      <c r="D799" s="56"/>
      <c r="E799" s="69"/>
      <c r="J799" s="50"/>
    </row>
    <row r="800">
      <c r="B800" s="54"/>
      <c r="C800" s="56"/>
      <c r="D800" s="56"/>
      <c r="E800" s="69"/>
      <c r="J800" s="50"/>
    </row>
    <row r="801">
      <c r="B801" s="54"/>
      <c r="C801" s="56"/>
      <c r="D801" s="56"/>
      <c r="E801" s="69"/>
      <c r="J801" s="50"/>
    </row>
    <row r="802">
      <c r="B802" s="54"/>
      <c r="C802" s="56"/>
      <c r="D802" s="56"/>
      <c r="E802" s="69"/>
      <c r="J802" s="50"/>
    </row>
    <row r="803">
      <c r="B803" s="54"/>
      <c r="C803" s="56"/>
      <c r="D803" s="56"/>
      <c r="E803" s="69"/>
      <c r="J803" s="50"/>
    </row>
    <row r="804">
      <c r="B804" s="54"/>
      <c r="C804" s="56"/>
      <c r="D804" s="56"/>
      <c r="E804" s="69"/>
      <c r="J804" s="50"/>
    </row>
    <row r="805">
      <c r="B805" s="54"/>
      <c r="C805" s="56"/>
      <c r="D805" s="56"/>
      <c r="E805" s="69"/>
      <c r="J805" s="50"/>
    </row>
    <row r="806">
      <c r="B806" s="54"/>
      <c r="C806" s="56"/>
      <c r="D806" s="56"/>
      <c r="E806" s="69"/>
      <c r="J806" s="50"/>
    </row>
    <row r="807">
      <c r="B807" s="54"/>
      <c r="C807" s="56"/>
      <c r="D807" s="56"/>
      <c r="E807" s="69"/>
      <c r="J807" s="50"/>
    </row>
    <row r="808">
      <c r="B808" s="54"/>
      <c r="C808" s="56"/>
      <c r="D808" s="56"/>
      <c r="E808" s="69"/>
      <c r="J808" s="50"/>
    </row>
    <row r="809">
      <c r="B809" s="54"/>
      <c r="C809" s="56"/>
      <c r="D809" s="56"/>
      <c r="E809" s="69"/>
      <c r="J809" s="50"/>
    </row>
    <row r="810">
      <c r="B810" s="54"/>
      <c r="C810" s="56"/>
      <c r="D810" s="56"/>
      <c r="E810" s="69"/>
      <c r="J810" s="50"/>
    </row>
    <row r="811">
      <c r="B811" s="54"/>
      <c r="C811" s="56"/>
      <c r="D811" s="56"/>
      <c r="E811" s="69"/>
      <c r="J811" s="50"/>
    </row>
    <row r="812">
      <c r="B812" s="54"/>
      <c r="C812" s="56"/>
      <c r="D812" s="56"/>
      <c r="E812" s="69"/>
      <c r="J812" s="50"/>
    </row>
    <row r="813">
      <c r="B813" s="54"/>
      <c r="C813" s="56"/>
      <c r="D813" s="56"/>
      <c r="E813" s="69"/>
      <c r="J813" s="50"/>
    </row>
    <row r="814">
      <c r="B814" s="54"/>
      <c r="C814" s="56"/>
      <c r="D814" s="56"/>
      <c r="E814" s="69"/>
      <c r="J814" s="50"/>
    </row>
    <row r="815">
      <c r="B815" s="54"/>
      <c r="C815" s="56"/>
      <c r="D815" s="56"/>
      <c r="E815" s="69"/>
      <c r="J815" s="50"/>
    </row>
    <row r="816">
      <c r="B816" s="54"/>
      <c r="C816" s="56"/>
      <c r="D816" s="56"/>
      <c r="E816" s="69"/>
      <c r="J816" s="50"/>
    </row>
    <row r="817">
      <c r="B817" s="54"/>
      <c r="C817" s="56"/>
      <c r="D817" s="56"/>
      <c r="E817" s="69"/>
      <c r="J817" s="50"/>
    </row>
    <row r="818">
      <c r="B818" s="54"/>
      <c r="C818" s="56"/>
      <c r="D818" s="56"/>
      <c r="E818" s="69"/>
      <c r="J818" s="50"/>
    </row>
    <row r="819">
      <c r="B819" s="54"/>
      <c r="C819" s="56"/>
      <c r="D819" s="56"/>
      <c r="E819" s="69"/>
      <c r="J819" s="50"/>
    </row>
    <row r="820">
      <c r="B820" s="54"/>
      <c r="C820" s="56"/>
      <c r="D820" s="56"/>
      <c r="E820" s="69"/>
      <c r="J820" s="50"/>
    </row>
    <row r="821">
      <c r="B821" s="54"/>
      <c r="C821" s="56"/>
      <c r="D821" s="56"/>
      <c r="E821" s="69"/>
      <c r="J821" s="50"/>
    </row>
    <row r="822">
      <c r="B822" s="54"/>
      <c r="C822" s="56"/>
      <c r="D822" s="56"/>
      <c r="E822" s="69"/>
      <c r="J822" s="50"/>
    </row>
    <row r="823">
      <c r="B823" s="54"/>
      <c r="C823" s="56"/>
      <c r="D823" s="56"/>
      <c r="E823" s="69"/>
      <c r="J823" s="50"/>
    </row>
    <row r="824">
      <c r="B824" s="54"/>
      <c r="C824" s="56"/>
      <c r="D824" s="56"/>
      <c r="E824" s="69"/>
      <c r="J824" s="50"/>
    </row>
    <row r="825">
      <c r="B825" s="54"/>
      <c r="C825" s="56"/>
      <c r="D825" s="56"/>
      <c r="E825" s="69"/>
      <c r="J825" s="50"/>
    </row>
    <row r="826">
      <c r="B826" s="54"/>
      <c r="C826" s="56"/>
      <c r="D826" s="56"/>
      <c r="E826" s="69"/>
      <c r="J826" s="50"/>
    </row>
    <row r="827">
      <c r="B827" s="54"/>
      <c r="C827" s="56"/>
      <c r="D827" s="56"/>
      <c r="E827" s="69"/>
      <c r="J827" s="50"/>
    </row>
    <row r="828">
      <c r="B828" s="54"/>
      <c r="C828" s="56"/>
      <c r="D828" s="56"/>
      <c r="E828" s="69"/>
      <c r="J828" s="50"/>
    </row>
    <row r="829">
      <c r="B829" s="54"/>
      <c r="C829" s="56"/>
      <c r="D829" s="56"/>
      <c r="E829" s="69"/>
      <c r="J829" s="50"/>
    </row>
    <row r="830">
      <c r="B830" s="54"/>
      <c r="C830" s="56"/>
      <c r="D830" s="56"/>
      <c r="E830" s="69"/>
      <c r="J830" s="50"/>
    </row>
    <row r="831">
      <c r="B831" s="54"/>
      <c r="C831" s="56"/>
      <c r="D831" s="56"/>
      <c r="E831" s="69"/>
      <c r="J831" s="50"/>
    </row>
    <row r="832">
      <c r="B832" s="54"/>
      <c r="C832" s="56"/>
      <c r="D832" s="56"/>
      <c r="E832" s="69"/>
      <c r="J832" s="50"/>
    </row>
    <row r="833">
      <c r="B833" s="54"/>
      <c r="C833" s="56"/>
      <c r="D833" s="56"/>
      <c r="E833" s="69"/>
      <c r="J833" s="50"/>
    </row>
    <row r="834">
      <c r="B834" s="54"/>
      <c r="C834" s="56"/>
      <c r="D834" s="56"/>
      <c r="E834" s="69"/>
      <c r="J834" s="50"/>
    </row>
    <row r="835">
      <c r="B835" s="54"/>
      <c r="C835" s="56"/>
      <c r="D835" s="56"/>
      <c r="E835" s="69"/>
      <c r="J835" s="50"/>
    </row>
    <row r="836">
      <c r="B836" s="54"/>
      <c r="C836" s="56"/>
      <c r="D836" s="56"/>
      <c r="E836" s="69"/>
      <c r="J836" s="50"/>
    </row>
    <row r="837">
      <c r="B837" s="54"/>
      <c r="C837" s="56"/>
      <c r="D837" s="56"/>
      <c r="E837" s="69"/>
      <c r="J837" s="50"/>
    </row>
    <row r="838">
      <c r="B838" s="54"/>
      <c r="C838" s="56"/>
      <c r="D838" s="56"/>
      <c r="E838" s="69"/>
      <c r="J838" s="50"/>
    </row>
    <row r="839">
      <c r="B839" s="54"/>
      <c r="C839" s="56"/>
      <c r="D839" s="56"/>
      <c r="E839" s="69"/>
      <c r="J839" s="50"/>
    </row>
    <row r="840">
      <c r="B840" s="54"/>
      <c r="C840" s="56"/>
      <c r="D840" s="56"/>
      <c r="E840" s="69"/>
      <c r="J840" s="50"/>
    </row>
    <row r="841">
      <c r="B841" s="54"/>
      <c r="C841" s="56"/>
      <c r="D841" s="56"/>
      <c r="E841" s="69"/>
      <c r="J841" s="50"/>
    </row>
    <row r="842">
      <c r="B842" s="54"/>
      <c r="C842" s="56"/>
      <c r="D842" s="56"/>
      <c r="E842" s="69"/>
      <c r="J842" s="50"/>
    </row>
    <row r="843">
      <c r="B843" s="54"/>
      <c r="C843" s="56"/>
      <c r="D843" s="56"/>
      <c r="E843" s="69"/>
      <c r="J843" s="50"/>
    </row>
    <row r="844">
      <c r="B844" s="54"/>
      <c r="C844" s="56"/>
      <c r="D844" s="56"/>
      <c r="E844" s="69"/>
      <c r="J844" s="50"/>
    </row>
    <row r="845">
      <c r="B845" s="54"/>
      <c r="C845" s="56"/>
      <c r="D845" s="56"/>
      <c r="E845" s="69"/>
      <c r="J845" s="50"/>
    </row>
    <row r="846">
      <c r="B846" s="54"/>
      <c r="C846" s="56"/>
      <c r="D846" s="56"/>
      <c r="E846" s="69"/>
      <c r="J846" s="50"/>
    </row>
    <row r="847">
      <c r="B847" s="54"/>
      <c r="C847" s="56"/>
      <c r="D847" s="56"/>
      <c r="E847" s="69"/>
      <c r="J847" s="50"/>
    </row>
    <row r="848">
      <c r="B848" s="54"/>
      <c r="C848" s="56"/>
      <c r="D848" s="56"/>
      <c r="E848" s="69"/>
      <c r="J848" s="50"/>
    </row>
    <row r="849">
      <c r="B849" s="54"/>
      <c r="C849" s="56"/>
      <c r="D849" s="56"/>
      <c r="E849" s="69"/>
      <c r="J849" s="50"/>
    </row>
    <row r="850">
      <c r="B850" s="54"/>
      <c r="C850" s="56"/>
      <c r="D850" s="56"/>
      <c r="E850" s="69"/>
      <c r="J850" s="50"/>
    </row>
    <row r="851">
      <c r="B851" s="54"/>
      <c r="C851" s="56"/>
      <c r="D851" s="56"/>
      <c r="E851" s="69"/>
      <c r="J851" s="50"/>
    </row>
    <row r="852">
      <c r="B852" s="54"/>
      <c r="C852" s="56"/>
      <c r="D852" s="56"/>
      <c r="E852" s="69"/>
      <c r="J852" s="50"/>
    </row>
    <row r="853">
      <c r="B853" s="54"/>
      <c r="C853" s="56"/>
      <c r="D853" s="56"/>
      <c r="E853" s="69"/>
      <c r="J853" s="50"/>
    </row>
    <row r="854">
      <c r="B854" s="54"/>
      <c r="C854" s="56"/>
      <c r="D854" s="56"/>
      <c r="E854" s="69"/>
      <c r="J854" s="50"/>
    </row>
    <row r="855">
      <c r="B855" s="54"/>
      <c r="C855" s="56"/>
      <c r="D855" s="56"/>
      <c r="E855" s="69"/>
      <c r="J855" s="50"/>
    </row>
    <row r="856">
      <c r="B856" s="54"/>
      <c r="C856" s="56"/>
      <c r="D856" s="56"/>
      <c r="E856" s="69"/>
      <c r="J856" s="50"/>
    </row>
    <row r="857">
      <c r="B857" s="54"/>
      <c r="C857" s="56"/>
      <c r="D857" s="56"/>
      <c r="E857" s="69"/>
      <c r="J857" s="50"/>
    </row>
    <row r="858">
      <c r="B858" s="54"/>
      <c r="C858" s="56"/>
      <c r="D858" s="56"/>
      <c r="E858" s="69"/>
      <c r="J858" s="50"/>
    </row>
    <row r="859">
      <c r="B859" s="54"/>
      <c r="C859" s="56"/>
      <c r="D859" s="56"/>
      <c r="E859" s="69"/>
      <c r="J859" s="50"/>
    </row>
    <row r="860">
      <c r="B860" s="54"/>
      <c r="C860" s="56"/>
      <c r="D860" s="56"/>
      <c r="E860" s="69"/>
      <c r="J860" s="50"/>
    </row>
    <row r="861">
      <c r="B861" s="54"/>
      <c r="C861" s="56"/>
      <c r="D861" s="56"/>
      <c r="E861" s="69"/>
      <c r="J861" s="50"/>
    </row>
    <row r="862">
      <c r="B862" s="54"/>
      <c r="C862" s="56"/>
      <c r="D862" s="56"/>
      <c r="E862" s="69"/>
      <c r="J862" s="50"/>
    </row>
    <row r="863">
      <c r="B863" s="54"/>
      <c r="C863" s="56"/>
      <c r="D863" s="56"/>
      <c r="E863" s="69"/>
      <c r="J863" s="50"/>
    </row>
    <row r="864">
      <c r="B864" s="54"/>
      <c r="C864" s="56"/>
      <c r="D864" s="56"/>
      <c r="E864" s="69"/>
      <c r="J864" s="50"/>
    </row>
    <row r="865">
      <c r="B865" s="54"/>
      <c r="C865" s="56"/>
      <c r="D865" s="56"/>
      <c r="E865" s="69"/>
      <c r="J865" s="50"/>
    </row>
    <row r="866">
      <c r="B866" s="54"/>
      <c r="C866" s="56"/>
      <c r="D866" s="56"/>
      <c r="E866" s="69"/>
      <c r="J866" s="50"/>
    </row>
    <row r="867">
      <c r="B867" s="54"/>
      <c r="C867" s="56"/>
      <c r="D867" s="56"/>
      <c r="E867" s="69"/>
      <c r="J867" s="50"/>
    </row>
    <row r="868">
      <c r="B868" s="54"/>
      <c r="C868" s="56"/>
      <c r="D868" s="56"/>
      <c r="E868" s="69"/>
      <c r="J868" s="50"/>
    </row>
    <row r="869">
      <c r="B869" s="54"/>
      <c r="C869" s="56"/>
      <c r="D869" s="56"/>
      <c r="E869" s="69"/>
      <c r="J869" s="50"/>
    </row>
    <row r="870">
      <c r="B870" s="54"/>
      <c r="C870" s="56"/>
      <c r="D870" s="56"/>
      <c r="E870" s="69"/>
      <c r="J870" s="50"/>
    </row>
    <row r="871">
      <c r="B871" s="54"/>
      <c r="C871" s="56"/>
      <c r="D871" s="56"/>
      <c r="E871" s="69"/>
      <c r="J871" s="50"/>
    </row>
    <row r="872">
      <c r="B872" s="54"/>
      <c r="C872" s="56"/>
      <c r="D872" s="56"/>
      <c r="E872" s="69"/>
      <c r="J872" s="50"/>
    </row>
    <row r="873">
      <c r="B873" s="54"/>
      <c r="C873" s="56"/>
      <c r="D873" s="56"/>
      <c r="E873" s="69"/>
      <c r="J873" s="50"/>
    </row>
    <row r="874">
      <c r="B874" s="54"/>
      <c r="C874" s="56"/>
      <c r="D874" s="56"/>
      <c r="E874" s="69"/>
      <c r="J874" s="50"/>
    </row>
    <row r="875">
      <c r="B875" s="54"/>
      <c r="C875" s="56"/>
      <c r="D875" s="56"/>
      <c r="E875" s="69"/>
      <c r="J875" s="50"/>
    </row>
    <row r="876">
      <c r="B876" s="54"/>
      <c r="C876" s="56"/>
      <c r="D876" s="56"/>
      <c r="E876" s="69"/>
      <c r="J876" s="50"/>
    </row>
    <row r="877">
      <c r="B877" s="54"/>
      <c r="C877" s="56"/>
      <c r="D877" s="56"/>
      <c r="E877" s="69"/>
      <c r="J877" s="50"/>
    </row>
    <row r="878">
      <c r="B878" s="54"/>
      <c r="C878" s="56"/>
      <c r="D878" s="56"/>
      <c r="E878" s="69"/>
      <c r="J878" s="50"/>
    </row>
    <row r="879">
      <c r="B879" s="54"/>
      <c r="C879" s="56"/>
      <c r="D879" s="56"/>
      <c r="E879" s="69"/>
      <c r="J879" s="50"/>
    </row>
    <row r="880">
      <c r="B880" s="54"/>
      <c r="C880" s="56"/>
      <c r="D880" s="56"/>
      <c r="E880" s="69"/>
      <c r="J880" s="50"/>
    </row>
    <row r="881">
      <c r="B881" s="54"/>
      <c r="C881" s="56"/>
      <c r="D881" s="56"/>
      <c r="E881" s="69"/>
      <c r="J881" s="50"/>
    </row>
    <row r="882">
      <c r="B882" s="54"/>
      <c r="C882" s="56"/>
      <c r="D882" s="56"/>
      <c r="E882" s="69"/>
      <c r="J882" s="50"/>
    </row>
    <row r="883">
      <c r="B883" s="54"/>
      <c r="C883" s="56"/>
      <c r="D883" s="56"/>
      <c r="E883" s="69"/>
      <c r="J883" s="50"/>
    </row>
    <row r="884">
      <c r="B884" s="54"/>
      <c r="C884" s="56"/>
      <c r="D884" s="56"/>
      <c r="E884" s="69"/>
      <c r="J884" s="50"/>
    </row>
    <row r="885">
      <c r="B885" s="54"/>
      <c r="C885" s="56"/>
      <c r="D885" s="56"/>
      <c r="E885" s="69"/>
      <c r="J885" s="50"/>
    </row>
    <row r="886">
      <c r="B886" s="54"/>
      <c r="C886" s="56"/>
      <c r="D886" s="56"/>
      <c r="E886" s="69"/>
      <c r="J886" s="50"/>
    </row>
    <row r="887">
      <c r="B887" s="54"/>
      <c r="C887" s="56"/>
      <c r="D887" s="56"/>
      <c r="E887" s="69"/>
      <c r="J887" s="50"/>
    </row>
    <row r="888">
      <c r="B888" s="54"/>
      <c r="C888" s="56"/>
      <c r="D888" s="56"/>
      <c r="E888" s="69"/>
      <c r="J888" s="50"/>
    </row>
    <row r="889">
      <c r="B889" s="54"/>
      <c r="C889" s="56"/>
      <c r="D889" s="56"/>
      <c r="E889" s="69"/>
      <c r="J889" s="50"/>
    </row>
    <row r="890">
      <c r="B890" s="54"/>
      <c r="C890" s="56"/>
      <c r="D890" s="56"/>
      <c r="E890" s="69"/>
      <c r="J890" s="50"/>
    </row>
    <row r="891">
      <c r="B891" s="54"/>
      <c r="C891" s="56"/>
      <c r="D891" s="56"/>
      <c r="E891" s="69"/>
      <c r="J891" s="50"/>
    </row>
    <row r="892">
      <c r="B892" s="54"/>
      <c r="C892" s="56"/>
      <c r="D892" s="56"/>
      <c r="E892" s="69"/>
      <c r="J892" s="50"/>
    </row>
    <row r="893">
      <c r="B893" s="54"/>
      <c r="C893" s="56"/>
      <c r="D893" s="56"/>
      <c r="E893" s="69"/>
      <c r="J893" s="50"/>
    </row>
    <row r="894">
      <c r="B894" s="54"/>
      <c r="C894" s="56"/>
      <c r="D894" s="56"/>
      <c r="E894" s="69"/>
      <c r="J894" s="50"/>
    </row>
    <row r="895">
      <c r="B895" s="54"/>
      <c r="C895" s="56"/>
      <c r="D895" s="56"/>
      <c r="E895" s="69"/>
      <c r="J895" s="50"/>
    </row>
    <row r="896">
      <c r="B896" s="54"/>
      <c r="C896" s="56"/>
      <c r="D896" s="56"/>
      <c r="E896" s="69"/>
      <c r="J896" s="50"/>
    </row>
    <row r="897">
      <c r="B897" s="54"/>
      <c r="C897" s="56"/>
      <c r="D897" s="56"/>
      <c r="E897" s="69"/>
      <c r="J897" s="50"/>
    </row>
    <row r="898">
      <c r="B898" s="54"/>
      <c r="C898" s="56"/>
      <c r="D898" s="56"/>
      <c r="E898" s="69"/>
      <c r="J898" s="50"/>
    </row>
    <row r="899">
      <c r="B899" s="54"/>
      <c r="C899" s="56"/>
      <c r="D899" s="56"/>
      <c r="E899" s="69"/>
      <c r="J899" s="50"/>
    </row>
    <row r="900">
      <c r="B900" s="54"/>
      <c r="C900" s="56"/>
      <c r="D900" s="56"/>
      <c r="E900" s="69"/>
      <c r="J900" s="50"/>
    </row>
    <row r="901">
      <c r="B901" s="54"/>
      <c r="C901" s="56"/>
      <c r="D901" s="56"/>
      <c r="E901" s="69"/>
      <c r="J901" s="50"/>
    </row>
    <row r="902">
      <c r="B902" s="54"/>
      <c r="C902" s="56"/>
      <c r="D902" s="56"/>
      <c r="E902" s="69"/>
      <c r="J902" s="50"/>
    </row>
    <row r="903">
      <c r="B903" s="54"/>
      <c r="C903" s="56"/>
      <c r="D903" s="56"/>
      <c r="E903" s="69"/>
      <c r="J903" s="50"/>
    </row>
    <row r="904">
      <c r="B904" s="54"/>
      <c r="C904" s="56"/>
      <c r="D904" s="56"/>
      <c r="E904" s="69"/>
      <c r="J904" s="50"/>
    </row>
    <row r="905">
      <c r="B905" s="54"/>
      <c r="C905" s="56"/>
      <c r="D905" s="56"/>
      <c r="E905" s="69"/>
      <c r="J905" s="50"/>
    </row>
    <row r="906">
      <c r="B906" s="54"/>
      <c r="C906" s="56"/>
      <c r="D906" s="56"/>
      <c r="E906" s="69"/>
      <c r="J906" s="50"/>
    </row>
    <row r="907">
      <c r="B907" s="54"/>
      <c r="C907" s="56"/>
      <c r="D907" s="56"/>
      <c r="E907" s="69"/>
      <c r="J907" s="50"/>
    </row>
    <row r="908">
      <c r="B908" s="54"/>
      <c r="C908" s="56"/>
      <c r="D908" s="56"/>
      <c r="E908" s="69"/>
      <c r="J908" s="50"/>
    </row>
    <row r="909">
      <c r="B909" s="54"/>
      <c r="C909" s="56"/>
      <c r="D909" s="56"/>
      <c r="E909" s="69"/>
      <c r="J909" s="50"/>
    </row>
    <row r="910">
      <c r="B910" s="54"/>
      <c r="C910" s="56"/>
      <c r="D910" s="56"/>
      <c r="E910" s="69"/>
      <c r="J910" s="50"/>
    </row>
    <row r="911">
      <c r="B911" s="54"/>
      <c r="C911" s="56"/>
      <c r="D911" s="56"/>
      <c r="E911" s="69"/>
      <c r="J911" s="50"/>
    </row>
    <row r="912">
      <c r="B912" s="54"/>
      <c r="C912" s="56"/>
      <c r="D912" s="56"/>
      <c r="E912" s="69"/>
      <c r="J912" s="50"/>
    </row>
    <row r="913">
      <c r="B913" s="54"/>
      <c r="C913" s="56"/>
      <c r="D913" s="56"/>
      <c r="E913" s="69"/>
      <c r="J913" s="50"/>
    </row>
    <row r="914">
      <c r="B914" s="54"/>
      <c r="C914" s="56"/>
      <c r="D914" s="56"/>
      <c r="E914" s="69"/>
      <c r="J914" s="50"/>
    </row>
    <row r="915">
      <c r="B915" s="54"/>
      <c r="C915" s="56"/>
      <c r="D915" s="56"/>
      <c r="E915" s="69"/>
      <c r="J915" s="50"/>
    </row>
    <row r="916">
      <c r="B916" s="54"/>
      <c r="C916" s="56"/>
      <c r="D916" s="56"/>
      <c r="E916" s="69"/>
      <c r="J916" s="50"/>
    </row>
    <row r="917">
      <c r="B917" s="54"/>
      <c r="C917" s="56"/>
      <c r="D917" s="56"/>
      <c r="E917" s="69"/>
      <c r="J917" s="50"/>
    </row>
    <row r="918">
      <c r="B918" s="54"/>
      <c r="C918" s="56"/>
      <c r="D918" s="56"/>
      <c r="E918" s="69"/>
      <c r="J918" s="50"/>
    </row>
    <row r="919">
      <c r="B919" s="54"/>
      <c r="C919" s="56"/>
      <c r="D919" s="56"/>
      <c r="E919" s="69"/>
      <c r="J919" s="50"/>
    </row>
    <row r="920">
      <c r="B920" s="54"/>
      <c r="C920" s="56"/>
      <c r="D920" s="56"/>
      <c r="E920" s="69"/>
      <c r="J920" s="50"/>
    </row>
    <row r="921">
      <c r="B921" s="54"/>
      <c r="C921" s="56"/>
      <c r="D921" s="56"/>
      <c r="E921" s="69"/>
      <c r="J921" s="50"/>
    </row>
    <row r="922">
      <c r="B922" s="54"/>
      <c r="C922" s="56"/>
      <c r="D922" s="56"/>
      <c r="E922" s="69"/>
      <c r="J922" s="50"/>
    </row>
    <row r="923">
      <c r="B923" s="54"/>
      <c r="C923" s="56"/>
      <c r="D923" s="56"/>
      <c r="E923" s="69"/>
      <c r="J923" s="50"/>
    </row>
    <row r="924">
      <c r="B924" s="54"/>
      <c r="C924" s="56"/>
      <c r="D924" s="56"/>
      <c r="E924" s="69"/>
      <c r="J924" s="50"/>
    </row>
    <row r="925">
      <c r="B925" s="54"/>
      <c r="C925" s="56"/>
      <c r="D925" s="56"/>
      <c r="E925" s="69"/>
      <c r="J925" s="50"/>
    </row>
    <row r="926">
      <c r="B926" s="54"/>
      <c r="C926" s="56"/>
      <c r="D926" s="56"/>
      <c r="E926" s="69"/>
      <c r="J926" s="50"/>
    </row>
    <row r="927">
      <c r="B927" s="54"/>
      <c r="C927" s="56"/>
      <c r="D927" s="56"/>
      <c r="E927" s="69"/>
      <c r="J927" s="50"/>
    </row>
    <row r="928">
      <c r="B928" s="54"/>
      <c r="C928" s="56"/>
      <c r="D928" s="56"/>
      <c r="E928" s="69"/>
      <c r="J928" s="50"/>
    </row>
    <row r="929">
      <c r="B929" s="54"/>
      <c r="C929" s="56"/>
      <c r="D929" s="56"/>
      <c r="E929" s="69"/>
      <c r="J929" s="50"/>
    </row>
    <row r="930">
      <c r="B930" s="54"/>
      <c r="C930" s="56"/>
      <c r="D930" s="56"/>
      <c r="E930" s="69"/>
      <c r="J930" s="50"/>
    </row>
    <row r="931">
      <c r="B931" s="54"/>
      <c r="C931" s="56"/>
      <c r="D931" s="56"/>
      <c r="E931" s="69"/>
      <c r="J931" s="50"/>
    </row>
    <row r="932">
      <c r="B932" s="54"/>
      <c r="C932" s="56"/>
      <c r="D932" s="56"/>
      <c r="E932" s="69"/>
      <c r="J932" s="50"/>
    </row>
    <row r="933">
      <c r="B933" s="54"/>
      <c r="C933" s="56"/>
      <c r="D933" s="56"/>
      <c r="E933" s="69"/>
      <c r="J933" s="50"/>
    </row>
    <row r="934">
      <c r="B934" s="54"/>
      <c r="C934" s="56"/>
      <c r="D934" s="56"/>
      <c r="E934" s="69"/>
      <c r="J934" s="50"/>
    </row>
    <row r="935">
      <c r="B935" s="54"/>
      <c r="C935" s="56"/>
      <c r="D935" s="56"/>
      <c r="E935" s="69"/>
      <c r="J935" s="50"/>
    </row>
    <row r="936">
      <c r="B936" s="54"/>
      <c r="C936" s="56"/>
      <c r="D936" s="56"/>
      <c r="E936" s="69"/>
      <c r="J936" s="50"/>
    </row>
    <row r="937">
      <c r="B937" s="54"/>
      <c r="C937" s="56"/>
      <c r="D937" s="56"/>
      <c r="E937" s="69"/>
      <c r="J937" s="50"/>
    </row>
    <row r="938">
      <c r="B938" s="54"/>
      <c r="C938" s="56"/>
      <c r="D938" s="56"/>
      <c r="E938" s="69"/>
      <c r="J938" s="50"/>
    </row>
    <row r="939">
      <c r="B939" s="54"/>
      <c r="C939" s="56"/>
      <c r="D939" s="56"/>
      <c r="E939" s="69"/>
      <c r="J939" s="50"/>
    </row>
    <row r="940">
      <c r="B940" s="54"/>
      <c r="C940" s="56"/>
      <c r="D940" s="56"/>
      <c r="E940" s="69"/>
      <c r="J940" s="50"/>
    </row>
    <row r="941">
      <c r="B941" s="54"/>
      <c r="C941" s="56"/>
      <c r="D941" s="56"/>
      <c r="E941" s="69"/>
      <c r="J941" s="50"/>
    </row>
    <row r="942">
      <c r="B942" s="54"/>
      <c r="C942" s="56"/>
      <c r="D942" s="56"/>
      <c r="E942" s="69"/>
      <c r="J942" s="50"/>
    </row>
    <row r="943">
      <c r="B943" s="54"/>
      <c r="C943" s="56"/>
      <c r="D943" s="56"/>
      <c r="E943" s="69"/>
      <c r="J943" s="50"/>
    </row>
    <row r="944">
      <c r="B944" s="54"/>
      <c r="C944" s="56"/>
      <c r="D944" s="56"/>
      <c r="E944" s="69"/>
      <c r="J944" s="50"/>
    </row>
    <row r="945">
      <c r="B945" s="54"/>
      <c r="C945" s="56"/>
      <c r="D945" s="56"/>
      <c r="E945" s="69"/>
      <c r="J945" s="50"/>
    </row>
    <row r="946">
      <c r="B946" s="54"/>
      <c r="C946" s="56"/>
      <c r="D946" s="56"/>
      <c r="E946" s="69"/>
      <c r="J946" s="50"/>
    </row>
    <row r="947">
      <c r="B947" s="54"/>
      <c r="C947" s="56"/>
      <c r="D947" s="56"/>
      <c r="E947" s="69"/>
      <c r="J947" s="50"/>
    </row>
    <row r="948">
      <c r="B948" s="54"/>
      <c r="C948" s="56"/>
      <c r="D948" s="56"/>
      <c r="E948" s="69"/>
      <c r="J948" s="50"/>
    </row>
    <row r="949">
      <c r="B949" s="54"/>
      <c r="C949" s="56"/>
      <c r="D949" s="56"/>
      <c r="E949" s="69"/>
      <c r="J949" s="50"/>
    </row>
    <row r="950">
      <c r="B950" s="54"/>
      <c r="C950" s="56"/>
      <c r="D950" s="56"/>
      <c r="E950" s="69"/>
      <c r="J950" s="50"/>
    </row>
    <row r="951">
      <c r="B951" s="54"/>
      <c r="C951" s="56"/>
      <c r="D951" s="56"/>
      <c r="E951" s="69"/>
      <c r="J951" s="50"/>
    </row>
    <row r="952">
      <c r="B952" s="54"/>
      <c r="C952" s="56"/>
      <c r="D952" s="56"/>
      <c r="E952" s="69"/>
      <c r="J952" s="50"/>
    </row>
    <row r="953">
      <c r="B953" s="54"/>
      <c r="C953" s="56"/>
      <c r="D953" s="56"/>
      <c r="E953" s="69"/>
      <c r="J953" s="50"/>
    </row>
    <row r="954">
      <c r="B954" s="54"/>
      <c r="C954" s="56"/>
      <c r="D954" s="56"/>
      <c r="E954" s="69"/>
      <c r="J954" s="50"/>
    </row>
    <row r="955">
      <c r="B955" s="54"/>
      <c r="C955" s="56"/>
      <c r="D955" s="56"/>
      <c r="E955" s="69"/>
      <c r="J955" s="50"/>
    </row>
    <row r="956">
      <c r="B956" s="54"/>
      <c r="C956" s="56"/>
      <c r="D956" s="56"/>
      <c r="E956" s="69"/>
      <c r="J956" s="50"/>
    </row>
    <row r="957">
      <c r="B957" s="54"/>
      <c r="C957" s="56"/>
      <c r="D957" s="56"/>
      <c r="E957" s="69"/>
      <c r="J957" s="50"/>
    </row>
    <row r="958">
      <c r="B958" s="54"/>
      <c r="C958" s="56"/>
      <c r="D958" s="56"/>
      <c r="E958" s="69"/>
      <c r="J958" s="50"/>
    </row>
    <row r="959">
      <c r="B959" s="54"/>
      <c r="C959" s="56"/>
      <c r="D959" s="56"/>
      <c r="E959" s="69"/>
      <c r="J959" s="50"/>
    </row>
    <row r="960">
      <c r="B960" s="54"/>
      <c r="C960" s="56"/>
      <c r="D960" s="56"/>
      <c r="E960" s="69"/>
      <c r="J960" s="50"/>
    </row>
    <row r="961">
      <c r="B961" s="54"/>
      <c r="C961" s="56"/>
      <c r="D961" s="56"/>
      <c r="E961" s="69"/>
      <c r="J961" s="50"/>
    </row>
    <row r="962">
      <c r="B962" s="54"/>
      <c r="C962" s="56"/>
      <c r="D962" s="56"/>
      <c r="E962" s="69"/>
      <c r="J962" s="50"/>
    </row>
    <row r="963">
      <c r="B963" s="54"/>
      <c r="C963" s="56"/>
      <c r="D963" s="56"/>
      <c r="E963" s="69"/>
      <c r="J963" s="50"/>
    </row>
    <row r="964">
      <c r="B964" s="54"/>
      <c r="C964" s="56"/>
      <c r="D964" s="56"/>
      <c r="E964" s="69"/>
      <c r="J964" s="50"/>
    </row>
    <row r="965">
      <c r="B965" s="54"/>
      <c r="C965" s="56"/>
      <c r="D965" s="56"/>
      <c r="E965" s="69"/>
      <c r="J965" s="50"/>
    </row>
    <row r="966">
      <c r="B966" s="54"/>
      <c r="C966" s="56"/>
      <c r="D966" s="56"/>
      <c r="E966" s="69"/>
      <c r="J966" s="50"/>
    </row>
    <row r="967">
      <c r="B967" s="54"/>
      <c r="C967" s="56"/>
      <c r="D967" s="56"/>
      <c r="E967" s="69"/>
      <c r="J967" s="50"/>
    </row>
    <row r="968">
      <c r="B968" s="54"/>
      <c r="C968" s="56"/>
      <c r="D968" s="56"/>
      <c r="E968" s="69"/>
      <c r="J968" s="50"/>
    </row>
    <row r="969">
      <c r="B969" s="54"/>
      <c r="C969" s="56"/>
      <c r="D969" s="56"/>
      <c r="E969" s="69"/>
      <c r="J969" s="50"/>
    </row>
    <row r="970">
      <c r="B970" s="54"/>
      <c r="C970" s="56"/>
      <c r="D970" s="56"/>
      <c r="E970" s="69"/>
      <c r="J970" s="50"/>
    </row>
    <row r="971">
      <c r="B971" s="54"/>
      <c r="C971" s="56"/>
      <c r="D971" s="56"/>
      <c r="E971" s="69"/>
      <c r="J971" s="50"/>
    </row>
    <row r="972">
      <c r="B972" s="54"/>
      <c r="C972" s="56"/>
      <c r="D972" s="56"/>
      <c r="E972" s="69"/>
      <c r="J972" s="50"/>
    </row>
    <row r="973">
      <c r="B973" s="54"/>
      <c r="C973" s="56"/>
      <c r="D973" s="56"/>
      <c r="E973" s="69"/>
      <c r="J973" s="50"/>
    </row>
    <row r="974">
      <c r="B974" s="54"/>
      <c r="C974" s="56"/>
      <c r="D974" s="56"/>
      <c r="E974" s="69"/>
      <c r="J974" s="50"/>
    </row>
    <row r="975">
      <c r="B975" s="54"/>
      <c r="C975" s="56"/>
      <c r="D975" s="56"/>
      <c r="E975" s="69"/>
      <c r="J975" s="50"/>
    </row>
    <row r="976">
      <c r="B976" s="54"/>
      <c r="C976" s="56"/>
      <c r="D976" s="56"/>
      <c r="E976" s="69"/>
      <c r="J976" s="50"/>
    </row>
    <row r="977">
      <c r="B977" s="54"/>
      <c r="C977" s="56"/>
      <c r="D977" s="56"/>
      <c r="E977" s="69"/>
      <c r="J977" s="50"/>
    </row>
    <row r="978">
      <c r="B978" s="54"/>
      <c r="C978" s="56"/>
      <c r="D978" s="56"/>
      <c r="E978" s="69"/>
      <c r="J978" s="50"/>
    </row>
    <row r="979">
      <c r="B979" s="54"/>
      <c r="C979" s="56"/>
      <c r="D979" s="56"/>
      <c r="E979" s="69"/>
      <c r="J979" s="50"/>
    </row>
    <row r="980">
      <c r="B980" s="54"/>
      <c r="C980" s="56"/>
      <c r="D980" s="56"/>
      <c r="E980" s="69"/>
      <c r="J980" s="50"/>
    </row>
    <row r="981">
      <c r="B981" s="54"/>
      <c r="C981" s="56"/>
      <c r="D981" s="56"/>
      <c r="E981" s="69"/>
      <c r="J981" s="50"/>
    </row>
    <row r="982">
      <c r="B982" s="54"/>
      <c r="C982" s="56"/>
      <c r="D982" s="56"/>
      <c r="E982" s="69"/>
      <c r="J982" s="50"/>
    </row>
    <row r="983">
      <c r="B983" s="54"/>
      <c r="C983" s="56"/>
      <c r="D983" s="56"/>
      <c r="E983" s="69"/>
      <c r="J983" s="50"/>
    </row>
    <row r="984">
      <c r="B984" s="54"/>
      <c r="C984" s="56"/>
      <c r="D984" s="56"/>
      <c r="E984" s="69"/>
      <c r="J984" s="50"/>
    </row>
    <row r="985">
      <c r="B985" s="54"/>
      <c r="C985" s="56"/>
      <c r="D985" s="56"/>
      <c r="E985" s="69"/>
      <c r="J985" s="50"/>
    </row>
    <row r="986">
      <c r="B986" s="54"/>
      <c r="C986" s="56"/>
      <c r="D986" s="56"/>
      <c r="E986" s="69"/>
      <c r="J986" s="50"/>
    </row>
    <row r="987">
      <c r="B987" s="54"/>
      <c r="C987" s="56"/>
      <c r="D987" s="56"/>
      <c r="E987" s="69"/>
      <c r="J987" s="50"/>
    </row>
    <row r="988">
      <c r="B988" s="54"/>
      <c r="C988" s="56"/>
      <c r="D988" s="56"/>
      <c r="E988" s="69"/>
      <c r="J988" s="50"/>
    </row>
    <row r="989">
      <c r="B989" s="54"/>
      <c r="C989" s="56"/>
      <c r="D989" s="56"/>
      <c r="E989" s="69"/>
      <c r="J989" s="50"/>
    </row>
    <row r="990">
      <c r="B990" s="54"/>
      <c r="C990" s="56"/>
      <c r="D990" s="56"/>
      <c r="E990" s="69"/>
      <c r="J990" s="50"/>
    </row>
    <row r="991">
      <c r="B991" s="54"/>
      <c r="C991" s="56"/>
      <c r="D991" s="56"/>
      <c r="E991" s="69"/>
      <c r="J991" s="50"/>
    </row>
    <row r="992">
      <c r="B992" s="54"/>
      <c r="C992" s="56"/>
      <c r="D992" s="56"/>
      <c r="E992" s="69"/>
      <c r="J992" s="50"/>
    </row>
    <row r="993">
      <c r="B993" s="54"/>
      <c r="C993" s="56"/>
      <c r="D993" s="56"/>
      <c r="E993" s="69"/>
      <c r="J993" s="50"/>
    </row>
    <row r="994">
      <c r="B994" s="54"/>
      <c r="C994" s="56"/>
      <c r="D994" s="56"/>
      <c r="E994" s="69"/>
      <c r="J994" s="50"/>
    </row>
    <row r="995">
      <c r="B995" s="54"/>
      <c r="C995" s="56"/>
      <c r="D995" s="56"/>
      <c r="E995" s="69"/>
      <c r="J995" s="50"/>
    </row>
    <row r="996">
      <c r="B996" s="54"/>
      <c r="C996" s="56"/>
      <c r="D996" s="56"/>
      <c r="E996" s="69"/>
      <c r="J996" s="50"/>
    </row>
    <row r="997">
      <c r="B997" s="54"/>
      <c r="C997" s="56"/>
      <c r="D997" s="56"/>
      <c r="E997" s="69"/>
      <c r="J997" s="50"/>
    </row>
    <row r="998">
      <c r="B998" s="54"/>
      <c r="C998" s="56"/>
      <c r="D998" s="56"/>
      <c r="E998" s="69"/>
      <c r="J998" s="50"/>
    </row>
    <row r="999">
      <c r="C999" s="72"/>
      <c r="D999" s="72"/>
      <c r="E999" s="69"/>
      <c r="J999" s="50"/>
    </row>
  </sheetData>
  <mergeCells count="98">
    <mergeCell ref="D1:D2"/>
    <mergeCell ref="D3:D8"/>
    <mergeCell ref="D9:D14"/>
    <mergeCell ref="D15:D20"/>
    <mergeCell ref="D21:D26"/>
    <mergeCell ref="D27:D32"/>
    <mergeCell ref="D33:D38"/>
    <mergeCell ref="D39:D44"/>
    <mergeCell ref="D45:D50"/>
    <mergeCell ref="D51:D56"/>
    <mergeCell ref="D64:D69"/>
    <mergeCell ref="D70:D75"/>
    <mergeCell ref="D76:D81"/>
    <mergeCell ref="D82:D87"/>
    <mergeCell ref="D222:D227"/>
    <mergeCell ref="D228:D233"/>
    <mergeCell ref="C186:C246"/>
    <mergeCell ref="D186:D191"/>
    <mergeCell ref="D192:D197"/>
    <mergeCell ref="D198:D203"/>
    <mergeCell ref="D204:D209"/>
    <mergeCell ref="D210:D215"/>
    <mergeCell ref="D216:D221"/>
    <mergeCell ref="D234:D239"/>
    <mergeCell ref="D240:D245"/>
    <mergeCell ref="D283:D288"/>
    <mergeCell ref="D289:D294"/>
    <mergeCell ref="C247:C307"/>
    <mergeCell ref="D247:D252"/>
    <mergeCell ref="D253:D258"/>
    <mergeCell ref="D259:D264"/>
    <mergeCell ref="D265:D270"/>
    <mergeCell ref="D271:D276"/>
    <mergeCell ref="D277:D282"/>
    <mergeCell ref="D295:D300"/>
    <mergeCell ref="D301:D306"/>
    <mergeCell ref="A1:A2"/>
    <mergeCell ref="B1:B2"/>
    <mergeCell ref="C1:C2"/>
    <mergeCell ref="E1:E2"/>
    <mergeCell ref="F1:I1"/>
    <mergeCell ref="B3:B307"/>
    <mergeCell ref="D57:D62"/>
    <mergeCell ref="D173:D178"/>
    <mergeCell ref="D179:D184"/>
    <mergeCell ref="D309:D314"/>
    <mergeCell ref="D315:D320"/>
    <mergeCell ref="D321:D326"/>
    <mergeCell ref="D327:D332"/>
    <mergeCell ref="D333:D338"/>
    <mergeCell ref="D339:D344"/>
    <mergeCell ref="D346:D351"/>
    <mergeCell ref="D352:D357"/>
    <mergeCell ref="D358:D363"/>
    <mergeCell ref="D364:D369"/>
    <mergeCell ref="D370:D375"/>
    <mergeCell ref="D376:D381"/>
    <mergeCell ref="D469:D474"/>
    <mergeCell ref="D475:D480"/>
    <mergeCell ref="D426:D431"/>
    <mergeCell ref="D432:D437"/>
    <mergeCell ref="D438:D443"/>
    <mergeCell ref="D444:D449"/>
    <mergeCell ref="D450:D455"/>
    <mergeCell ref="D457:D462"/>
    <mergeCell ref="D463:D468"/>
    <mergeCell ref="C3:C63"/>
    <mergeCell ref="C64:C124"/>
    <mergeCell ref="B309:B492"/>
    <mergeCell ref="C309:C344"/>
    <mergeCell ref="C346:C381"/>
    <mergeCell ref="C383:C418"/>
    <mergeCell ref="C420:C455"/>
    <mergeCell ref="C457:C492"/>
    <mergeCell ref="D88:D93"/>
    <mergeCell ref="D94:D99"/>
    <mergeCell ref="D100:D105"/>
    <mergeCell ref="D106:D111"/>
    <mergeCell ref="D112:D117"/>
    <mergeCell ref="D118:D123"/>
    <mergeCell ref="D161:D166"/>
    <mergeCell ref="D167:D172"/>
    <mergeCell ref="C125:C185"/>
    <mergeCell ref="D125:D130"/>
    <mergeCell ref="D131:D136"/>
    <mergeCell ref="D137:D142"/>
    <mergeCell ref="D143:D148"/>
    <mergeCell ref="D149:D154"/>
    <mergeCell ref="D155:D160"/>
    <mergeCell ref="D481:D486"/>
    <mergeCell ref="D487:D492"/>
    <mergeCell ref="D383:D388"/>
    <mergeCell ref="D389:D394"/>
    <mergeCell ref="D395:D400"/>
    <mergeCell ref="D401:D406"/>
    <mergeCell ref="D407:D412"/>
    <mergeCell ref="D413:D418"/>
    <mergeCell ref="D420:D425"/>
  </mergeCells>
  <conditionalFormatting sqref="J8:J14 J20 J26 J32 J38 J44 J50 J56 J62 J69 J75 J81 J87 J93 J99 J105 J111 J117 J123 J130 J136 J142 J148 J154 J160 J166 J172 J178 J184 J191 J197 J203 J209 J215 J221 J227 J233 J239 J245 J252 J258 J264 J270 J276 J282 J288 J294 J300 J306 J314 J320 J326 J332 J338 J344 J351 J357 J363 J369 J375 J381 J388 J394 J400 J406 J412 J418 J425 J431 J437 J443 J449 J455 J462 J468 J474 J480 J486 J492">
    <cfRule type="containsText" dxfId="0" priority="1" operator="containsText" text="not ok">
      <formula>NOT(ISERROR(SEARCH(("not ok"),(J8))))</formula>
    </cfRule>
  </conditionalFormatting>
  <conditionalFormatting sqref="J494">
    <cfRule type="cellIs" dxfId="1" priority="2" operator="equal">
      <formula>"ready to go"</formula>
    </cfRule>
  </conditionalFormatting>
  <conditionalFormatting sqref="J494">
    <cfRule type="cellIs" dxfId="0" priority="3" operator="equal">
      <formula>"not ready"</formula>
    </cfRule>
  </conditionalFormatting>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5.0" topLeftCell="F1" activePane="topRight" state="frozen"/>
      <selection activeCell="G2" sqref="G2" pane="topRight"/>
    </sheetView>
  </sheetViews>
  <sheetFormatPr customHeight="1" defaultColWidth="12.63" defaultRowHeight="15.75"/>
  <cols>
    <col customWidth="1" min="1" max="1" width="20.5"/>
    <col customWidth="1" min="2" max="2" width="8.38"/>
    <col customWidth="1" min="3" max="3" width="9.0"/>
    <col customWidth="1" min="4" max="4" width="10.88"/>
    <col customWidth="1" min="5" max="5" width="7.75"/>
    <col customWidth="1" min="10" max="10" width="5.0"/>
    <col customWidth="1" min="15" max="15" width="5.0"/>
    <col customWidth="1" min="20" max="20" width="5.5"/>
    <col customWidth="1" min="25" max="25" width="5.5"/>
    <col customWidth="1" min="30" max="30" width="5.5"/>
    <col customWidth="1" min="35" max="35" width="5.0"/>
    <col customWidth="1" min="40" max="40" width="5.0"/>
  </cols>
  <sheetData>
    <row r="1">
      <c r="A1" s="34" t="s">
        <v>25</v>
      </c>
      <c r="F1" s="2" t="s">
        <v>11</v>
      </c>
      <c r="J1" s="73"/>
      <c r="K1" s="74" t="s">
        <v>12</v>
      </c>
      <c r="O1" s="73"/>
      <c r="P1" s="2" t="s">
        <v>13</v>
      </c>
      <c r="U1" s="2" t="s">
        <v>14</v>
      </c>
      <c r="Z1" s="2" t="s">
        <v>15</v>
      </c>
      <c r="AE1" s="2" t="s">
        <v>26</v>
      </c>
      <c r="AI1" s="73"/>
      <c r="AJ1" s="75" t="s">
        <v>27</v>
      </c>
      <c r="AK1" s="17"/>
      <c r="AL1" s="17"/>
      <c r="AM1" s="17"/>
      <c r="AN1" s="73"/>
      <c r="AO1" s="2"/>
      <c r="AP1" s="2"/>
      <c r="AQ1" s="2"/>
    </row>
    <row r="2">
      <c r="A2" s="12" t="s">
        <v>16</v>
      </c>
      <c r="B2" s="13" t="s">
        <v>2</v>
      </c>
      <c r="C2" s="13" t="s">
        <v>17</v>
      </c>
      <c r="D2" s="13" t="s">
        <v>18</v>
      </c>
      <c r="E2" s="34" t="s">
        <v>30</v>
      </c>
      <c r="F2" s="36" t="s">
        <v>28</v>
      </c>
      <c r="G2" s="15"/>
      <c r="H2" s="15"/>
      <c r="I2" s="15"/>
      <c r="J2" s="76"/>
      <c r="K2" s="36" t="s">
        <v>28</v>
      </c>
      <c r="L2" s="15"/>
      <c r="M2" s="15"/>
      <c r="N2" s="15"/>
      <c r="O2" s="76"/>
      <c r="P2" s="36" t="s">
        <v>28</v>
      </c>
      <c r="Q2" s="15"/>
      <c r="R2" s="15"/>
      <c r="S2" s="15"/>
      <c r="U2" s="36" t="s">
        <v>28</v>
      </c>
      <c r="V2" s="15"/>
      <c r="W2" s="15"/>
      <c r="X2" s="15"/>
      <c r="Z2" s="36" t="s">
        <v>28</v>
      </c>
      <c r="AA2" s="15"/>
      <c r="AB2" s="15"/>
      <c r="AC2" s="15"/>
      <c r="AE2" s="36" t="s">
        <v>28</v>
      </c>
      <c r="AF2" s="15"/>
      <c r="AG2" s="15"/>
      <c r="AH2" s="15"/>
      <c r="AI2" s="76"/>
      <c r="AJ2" s="4" t="s">
        <v>28</v>
      </c>
      <c r="AK2" s="17"/>
      <c r="AL2" s="17"/>
      <c r="AM2" s="17"/>
      <c r="AN2" s="76"/>
      <c r="AO2" s="37"/>
      <c r="AP2" s="37"/>
      <c r="AQ2" s="37"/>
    </row>
    <row r="3">
      <c r="A3" s="17"/>
      <c r="B3" s="17"/>
      <c r="C3" s="17"/>
      <c r="D3" s="17"/>
      <c r="E3" s="17"/>
      <c r="F3" s="18" t="s">
        <v>4</v>
      </c>
      <c r="G3" s="18" t="s">
        <v>5</v>
      </c>
      <c r="H3" s="18" t="s">
        <v>6</v>
      </c>
      <c r="I3" s="4" t="s">
        <v>7</v>
      </c>
      <c r="J3" s="77" t="s">
        <v>31</v>
      </c>
      <c r="K3" s="18" t="s">
        <v>4</v>
      </c>
      <c r="L3" s="18" t="s">
        <v>5</v>
      </c>
      <c r="M3" s="18" t="s">
        <v>6</v>
      </c>
      <c r="N3" s="4" t="s">
        <v>7</v>
      </c>
      <c r="O3" s="77" t="s">
        <v>31</v>
      </c>
      <c r="P3" s="18" t="s">
        <v>4</v>
      </c>
      <c r="Q3" s="18" t="s">
        <v>5</v>
      </c>
      <c r="R3" s="18" t="s">
        <v>6</v>
      </c>
      <c r="S3" s="4" t="s">
        <v>7</v>
      </c>
      <c r="U3" s="18" t="s">
        <v>4</v>
      </c>
      <c r="V3" s="18" t="s">
        <v>5</v>
      </c>
      <c r="W3" s="18" t="s">
        <v>6</v>
      </c>
      <c r="X3" s="4" t="s">
        <v>7</v>
      </c>
      <c r="Z3" s="18" t="s">
        <v>4</v>
      </c>
      <c r="AA3" s="18" t="s">
        <v>5</v>
      </c>
      <c r="AB3" s="18" t="s">
        <v>6</v>
      </c>
      <c r="AC3" s="4" t="s">
        <v>7</v>
      </c>
      <c r="AE3" s="18" t="s">
        <v>4</v>
      </c>
      <c r="AF3" s="18" t="s">
        <v>5</v>
      </c>
      <c r="AG3" s="18" t="s">
        <v>6</v>
      </c>
      <c r="AH3" s="4" t="s">
        <v>7</v>
      </c>
      <c r="AI3" s="77" t="s">
        <v>31</v>
      </c>
      <c r="AJ3" s="18" t="s">
        <v>4</v>
      </c>
      <c r="AK3" s="18" t="s">
        <v>5</v>
      </c>
      <c r="AL3" s="18" t="s">
        <v>6</v>
      </c>
      <c r="AM3" s="4" t="s">
        <v>7</v>
      </c>
      <c r="AN3" s="77" t="s">
        <v>31</v>
      </c>
    </row>
    <row r="4">
      <c r="A4" s="78" t="s">
        <v>20</v>
      </c>
      <c r="B4" s="79">
        <v>3.0</v>
      </c>
      <c r="C4" s="80">
        <v>1.0</v>
      </c>
      <c r="D4" s="80">
        <v>5.0</v>
      </c>
      <c r="E4" s="68" t="s">
        <v>32</v>
      </c>
      <c r="F4" s="21">
        <v>1822.54</v>
      </c>
      <c r="G4" s="21">
        <v>1822.54</v>
      </c>
      <c r="H4" s="21">
        <v>0.0</v>
      </c>
      <c r="I4" s="21">
        <v>0.0146520137786865</v>
      </c>
      <c r="J4" s="58"/>
      <c r="K4" s="21">
        <v>1821.43</v>
      </c>
      <c r="L4" s="21">
        <v>1821.43</v>
      </c>
      <c r="M4" s="21">
        <v>0.0</v>
      </c>
      <c r="N4" s="21">
        <v>0.0133440494537354</v>
      </c>
      <c r="O4" s="58"/>
      <c r="P4" s="81"/>
      <c r="U4" s="81"/>
      <c r="Z4" s="81"/>
      <c r="AE4" s="21">
        <v>1748.89</v>
      </c>
      <c r="AF4" s="21">
        <v>1748.89</v>
      </c>
      <c r="AG4" s="21">
        <v>0.0</v>
      </c>
      <c r="AH4" s="21">
        <v>0.0185961723327637</v>
      </c>
      <c r="AI4" s="58"/>
      <c r="AJ4" s="21">
        <v>1800.89</v>
      </c>
      <c r="AK4" s="21">
        <v>1800.89</v>
      </c>
      <c r="AL4" s="21">
        <v>0.0</v>
      </c>
      <c r="AM4" s="21">
        <v>0.443992853164673</v>
      </c>
      <c r="AN4" s="58"/>
    </row>
    <row r="5">
      <c r="E5" s="68" t="s">
        <v>33</v>
      </c>
      <c r="F5" s="21">
        <v>1440.26</v>
      </c>
      <c r="G5" s="21">
        <v>1440.26</v>
      </c>
      <c r="H5" s="21">
        <v>0.0</v>
      </c>
      <c r="I5" s="21">
        <v>0.0133380889892578</v>
      </c>
      <c r="J5" s="58"/>
      <c r="K5" s="21">
        <v>1439.58</v>
      </c>
      <c r="L5" s="21">
        <v>1439.58</v>
      </c>
      <c r="M5" s="21">
        <v>0.0</v>
      </c>
      <c r="N5" s="21">
        <v>0.015099048614502</v>
      </c>
      <c r="O5" s="58"/>
      <c r="AE5" s="21">
        <v>969.58</v>
      </c>
      <c r="AF5" s="21">
        <v>969.58</v>
      </c>
      <c r="AG5" s="21">
        <v>0.0</v>
      </c>
      <c r="AH5" s="21">
        <v>7.24791836738586</v>
      </c>
      <c r="AI5" s="58"/>
      <c r="AJ5" s="21">
        <v>1926.86</v>
      </c>
      <c r="AK5" s="21">
        <v>1926.86</v>
      </c>
      <c r="AL5" s="21">
        <v>0.0</v>
      </c>
      <c r="AM5" s="21">
        <v>0.0153961181640625</v>
      </c>
      <c r="AN5" s="58"/>
    </row>
    <row r="6">
      <c r="E6" s="68" t="s">
        <v>34</v>
      </c>
      <c r="F6" s="21">
        <v>2624.02</v>
      </c>
      <c r="G6" s="21">
        <v>2624.02</v>
      </c>
      <c r="H6" s="21">
        <v>0.0</v>
      </c>
      <c r="I6" s="21">
        <v>0.0127508640289307</v>
      </c>
      <c r="J6" s="58"/>
      <c r="K6" s="21">
        <v>1856.47</v>
      </c>
      <c r="L6" s="21">
        <v>1856.47</v>
      </c>
      <c r="M6" s="21">
        <v>0.0</v>
      </c>
      <c r="N6" s="21">
        <v>0.0217170715332031</v>
      </c>
      <c r="O6" s="58"/>
      <c r="AE6" s="21">
        <v>1856.47</v>
      </c>
      <c r="AF6" s="21">
        <v>1856.47</v>
      </c>
      <c r="AG6" s="21">
        <v>0.0</v>
      </c>
      <c r="AH6" s="21">
        <v>0.0196859836578369</v>
      </c>
      <c r="AI6" s="58"/>
      <c r="AJ6" s="21">
        <v>2150.76</v>
      </c>
      <c r="AK6" s="21">
        <v>2150.76</v>
      </c>
      <c r="AL6" s="21">
        <v>0.0</v>
      </c>
      <c r="AM6" s="21">
        <v>0.0166280269622803</v>
      </c>
      <c r="AN6" s="58"/>
    </row>
    <row r="7">
      <c r="E7" s="68" t="s">
        <v>35</v>
      </c>
      <c r="F7" s="21">
        <v>1861.99</v>
      </c>
      <c r="G7" s="21">
        <v>1861.99</v>
      </c>
      <c r="H7" s="21">
        <v>0.0</v>
      </c>
      <c r="I7" s="21">
        <v>0.0119359493255615</v>
      </c>
      <c r="J7" s="58"/>
      <c r="K7" s="21">
        <v>1858.83</v>
      </c>
      <c r="L7" s="21">
        <v>1858.83</v>
      </c>
      <c r="M7" s="21">
        <v>0.0</v>
      </c>
      <c r="N7" s="21">
        <v>0.0142490863800049</v>
      </c>
      <c r="O7" s="58"/>
      <c r="AE7" s="21">
        <v>1383.24</v>
      </c>
      <c r="AF7" s="21">
        <v>1383.24</v>
      </c>
      <c r="AG7" s="21">
        <v>0.0</v>
      </c>
      <c r="AH7" s="21">
        <v>0.0206298828125</v>
      </c>
      <c r="AI7" s="58"/>
      <c r="AJ7" s="21">
        <v>1534.96</v>
      </c>
      <c r="AK7" s="21">
        <v>1534.96</v>
      </c>
      <c r="AL7" s="21">
        <v>0.0</v>
      </c>
      <c r="AM7" s="21">
        <v>0.453543901443481</v>
      </c>
      <c r="AN7" s="58"/>
    </row>
    <row r="8">
      <c r="E8" s="68" t="s">
        <v>36</v>
      </c>
      <c r="F8" s="21">
        <v>1238.93</v>
      </c>
      <c r="G8" s="21">
        <v>1238.93</v>
      </c>
      <c r="H8" s="21">
        <v>0.0</v>
      </c>
      <c r="I8" s="21">
        <v>0.013498067855835</v>
      </c>
      <c r="J8" s="58"/>
      <c r="K8" s="21">
        <v>963.95</v>
      </c>
      <c r="L8" s="21">
        <v>963.95</v>
      </c>
      <c r="M8" s="21">
        <v>0.0</v>
      </c>
      <c r="N8" s="21">
        <v>0.0134372711181641</v>
      </c>
      <c r="O8" s="58"/>
      <c r="AE8" s="21">
        <v>963.95</v>
      </c>
      <c r="AF8" s="21">
        <v>963.95</v>
      </c>
      <c r="AG8" s="21">
        <v>0.0</v>
      </c>
      <c r="AH8" s="21">
        <v>91.1512281894684</v>
      </c>
      <c r="AI8" s="58"/>
      <c r="AJ8" s="21">
        <v>1202.18</v>
      </c>
      <c r="AK8" s="21">
        <v>1202.18</v>
      </c>
      <c r="AL8" s="21">
        <v>0.0</v>
      </c>
      <c r="AM8" s="21">
        <v>0.012836217880249</v>
      </c>
      <c r="AN8" s="58"/>
    </row>
    <row r="9">
      <c r="E9" s="57" t="s">
        <v>21</v>
      </c>
      <c r="F9" s="26">
        <f t="shared" ref="F9:I9" si="1">AVERAGE(F4:F8)</f>
        <v>1797.548</v>
      </c>
      <c r="G9" s="26">
        <f t="shared" si="1"/>
        <v>1797.548</v>
      </c>
      <c r="H9" s="26">
        <f t="shared" si="1"/>
        <v>0</v>
      </c>
      <c r="I9" s="26">
        <f t="shared" si="1"/>
        <v>0.0132349968</v>
      </c>
      <c r="J9" s="58" t="str">
        <f>IF(MAX(ABS($F9-'summary | ALG^({gamma}) (low co'!$F$4), ABS($G9-'summary | ALG^({gamma}) (low co'!$G$4), ABS($H9-'summary | ALG^({gamma}) (low co'!$H$4), ABS($I9-'summary | ALG^({gamma}) (low co'!$I$4))&lt;0.00001, "ok", "not ok")</f>
        <v>ok</v>
      </c>
      <c r="K9" s="26">
        <f t="shared" ref="K9:L9" si="2">AVERAGE(K4:K8)</f>
        <v>1588.052</v>
      </c>
      <c r="L9" s="26">
        <f t="shared" si="2"/>
        <v>1588.052</v>
      </c>
      <c r="M9" s="26">
        <f>100*AVERAGE(M4:M8)</f>
        <v>0</v>
      </c>
      <c r="N9" s="26">
        <f>AVERAGE(N4:N8)</f>
        <v>0.01556930542</v>
      </c>
      <c r="O9" s="58" t="str">
        <f>IF(MAX(ABS(K9-'summary | ALG^({gamma}) (low co'!L$4), ABS(L9-'summary | ALG^({gamma}) (low co'!M$4), ABS($M9-'summary | ALG^({gamma}) (low co'!N$4), ABS(N9-'summary | ALG^({gamma}) (low co'!O$4))&lt;0.00001, "ok", "not ok")</f>
        <v>ok</v>
      </c>
      <c r="AE9" s="26">
        <f t="shared" ref="AE9:AF9" si="3">AVERAGE(AE4:AE8)</f>
        <v>1384.426</v>
      </c>
      <c r="AF9" s="26">
        <f t="shared" si="3"/>
        <v>1384.426</v>
      </c>
      <c r="AG9" s="26">
        <f>100*AVERAGE(AG4:AG8)</f>
        <v>0</v>
      </c>
      <c r="AH9" s="26">
        <f>AVERAGE(AH4:AH8)</f>
        <v>19.69161172</v>
      </c>
      <c r="AI9" s="58" t="str">
        <f>IF(MAX(ABS(AE9-'summary | ALG^({gamma}) (low co'!AJ$4), ABS(AF9-'summary | ALG^({gamma}) (low co'!AK$4), ABS(AG9-'summary | ALG^({gamma}) (low co'!AL$4), ABS(AH9-'summary | ALG^({gamma}) (low co'!AM$4))&lt;0.01, "ok", "not ok")</f>
        <v>ok</v>
      </c>
      <c r="AJ9" s="26">
        <f t="shared" ref="AJ9:AK9" si="4">AVERAGE(AJ4:AJ8)</f>
        <v>1723.13</v>
      </c>
      <c r="AK9" s="26">
        <f t="shared" si="4"/>
        <v>1723.13</v>
      </c>
      <c r="AL9" s="26">
        <f>100*AVERAGE(AL4:AL8)</f>
        <v>0</v>
      </c>
      <c r="AM9" s="26">
        <f>AVERAGE(AM4:AM8)</f>
        <v>0.1884794235</v>
      </c>
      <c r="AN9" s="58" t="str">
        <f>IF(MAX(ABS(AJ9-'summary | ALG^({gamma}) (low co'!AV$4), ABS(AK9-'summary | ALG^({gamma}) (low co'!AW$4), ABS(AL9-'summary | ALG^({gamma}) (low co'!AX$4), ABS(AM9-'summary | ALG^({gamma}) (low co'!AY$4))&lt;0.01, "ok", "not ok")</f>
        <v>ok</v>
      </c>
    </row>
    <row r="10">
      <c r="D10" s="80">
        <v>10.0</v>
      </c>
      <c r="E10" s="68" t="s">
        <v>37</v>
      </c>
      <c r="F10" s="21">
        <v>2523.22</v>
      </c>
      <c r="G10" s="21">
        <v>2523.22</v>
      </c>
      <c r="H10" s="21">
        <v>0.0</v>
      </c>
      <c r="I10" s="21">
        <v>0.114548921585083</v>
      </c>
      <c r="J10" s="58"/>
      <c r="K10" s="21">
        <v>2519.87</v>
      </c>
      <c r="L10" s="21">
        <v>2519.87</v>
      </c>
      <c r="M10" s="21">
        <v>0.0</v>
      </c>
      <c r="N10" s="21">
        <v>0.0481131076812744</v>
      </c>
      <c r="O10" s="58"/>
      <c r="AE10" s="21">
        <v>1668.31</v>
      </c>
      <c r="AF10" s="21">
        <v>1668.31</v>
      </c>
      <c r="AG10" s="21">
        <v>0.0</v>
      </c>
      <c r="AH10" s="21">
        <v>0.218966007232666</v>
      </c>
      <c r="AI10" s="58"/>
      <c r="AJ10" s="21">
        <v>2523.22</v>
      </c>
      <c r="AK10" s="21">
        <v>2523.22</v>
      </c>
      <c r="AL10" s="21">
        <v>0.0</v>
      </c>
      <c r="AM10" s="21">
        <v>0.105326175689697</v>
      </c>
      <c r="AN10" s="58"/>
    </row>
    <row r="11">
      <c r="E11" s="68" t="s">
        <v>38</v>
      </c>
      <c r="F11" s="21">
        <v>2920.34</v>
      </c>
      <c r="G11" s="21">
        <v>2920.34</v>
      </c>
      <c r="H11" s="21">
        <v>0.0</v>
      </c>
      <c r="I11" s="21">
        <v>0.0237150192260742</v>
      </c>
      <c r="J11" s="58"/>
      <c r="K11" s="21">
        <v>2164.34</v>
      </c>
      <c r="L11" s="21">
        <v>2164.34</v>
      </c>
      <c r="M11" s="21">
        <v>0.0</v>
      </c>
      <c r="N11" s="21">
        <v>0.0428669452667236</v>
      </c>
      <c r="O11" s="58"/>
      <c r="AE11" s="21">
        <v>2164.34</v>
      </c>
      <c r="AF11" s="21">
        <v>2164.34</v>
      </c>
      <c r="AG11" s="21">
        <v>0.0</v>
      </c>
      <c r="AH11" s="21">
        <v>0.0573282241821289</v>
      </c>
      <c r="AI11" s="58"/>
      <c r="AJ11" s="21">
        <v>2920.34</v>
      </c>
      <c r="AK11" s="21">
        <v>2920.34</v>
      </c>
      <c r="AL11" s="21">
        <v>0.0</v>
      </c>
      <c r="AM11" s="21">
        <v>0.0338070392608643</v>
      </c>
      <c r="AN11" s="58"/>
    </row>
    <row r="12">
      <c r="E12" s="68" t="s">
        <v>39</v>
      </c>
      <c r="F12" s="21">
        <v>2544.63</v>
      </c>
      <c r="G12" s="21">
        <v>2544.63</v>
      </c>
      <c r="H12" s="21">
        <v>0.0</v>
      </c>
      <c r="I12" s="21">
        <v>0.0211679935455322</v>
      </c>
      <c r="J12" s="58"/>
      <c r="K12" s="21">
        <v>1811.18</v>
      </c>
      <c r="L12" s="21">
        <v>1811.18</v>
      </c>
      <c r="M12" s="21">
        <v>0.0</v>
      </c>
      <c r="N12" s="21">
        <v>0.021773099899292</v>
      </c>
      <c r="O12" s="58"/>
      <c r="AE12" s="21">
        <v>1811.18</v>
      </c>
      <c r="AF12" s="21">
        <v>1811.18</v>
      </c>
      <c r="AG12" s="21">
        <v>0.0</v>
      </c>
      <c r="AH12" s="21">
        <v>0.0724470615386963</v>
      </c>
      <c r="AI12" s="58"/>
      <c r="AJ12" s="21">
        <v>2631.63</v>
      </c>
      <c r="AK12" s="21">
        <v>2631.63</v>
      </c>
      <c r="AL12" s="21">
        <v>0.0</v>
      </c>
      <c r="AM12" s="21">
        <v>0.0337560176849365</v>
      </c>
      <c r="AN12" s="58"/>
    </row>
    <row r="13">
      <c r="E13" s="68" t="s">
        <v>40</v>
      </c>
      <c r="F13" s="21">
        <v>3065.82</v>
      </c>
      <c r="G13" s="21">
        <v>3065.82</v>
      </c>
      <c r="H13" s="21">
        <v>0.0</v>
      </c>
      <c r="I13" s="21">
        <v>0.0192596912384033</v>
      </c>
      <c r="J13" s="58"/>
      <c r="K13" s="21">
        <v>3063.06</v>
      </c>
      <c r="L13" s="21">
        <v>3063.06</v>
      </c>
      <c r="M13" s="21">
        <v>0.0</v>
      </c>
      <c r="N13" s="21">
        <v>0.0301039218902588</v>
      </c>
      <c r="O13" s="58"/>
      <c r="AE13" s="21">
        <v>1713.42</v>
      </c>
      <c r="AF13" s="21">
        <v>1713.42</v>
      </c>
      <c r="AG13" s="21">
        <v>0.0</v>
      </c>
      <c r="AH13" s="21">
        <v>0.0393562316894531</v>
      </c>
      <c r="AI13" s="58"/>
      <c r="AJ13" s="21">
        <v>3065.82</v>
      </c>
      <c r="AK13" s="21">
        <v>3065.82</v>
      </c>
      <c r="AL13" s="21">
        <v>0.0</v>
      </c>
      <c r="AM13" s="21">
        <v>0.0304250717163086</v>
      </c>
      <c r="AN13" s="58"/>
    </row>
    <row r="14">
      <c r="E14" s="68" t="s">
        <v>41</v>
      </c>
      <c r="F14" s="21">
        <v>2779.95</v>
      </c>
      <c r="G14" s="21">
        <v>2779.95</v>
      </c>
      <c r="H14" s="21">
        <v>0.0</v>
      </c>
      <c r="I14" s="21">
        <v>0.0208778381347656</v>
      </c>
      <c r="J14" s="58"/>
      <c r="K14" s="21">
        <v>1855.4</v>
      </c>
      <c r="L14" s="21">
        <v>1855.4</v>
      </c>
      <c r="M14" s="21">
        <v>0.0</v>
      </c>
      <c r="N14" s="21">
        <v>0.0665700435638428</v>
      </c>
      <c r="O14" s="58"/>
      <c r="AE14" s="21">
        <v>1855.4</v>
      </c>
      <c r="AF14" s="21">
        <v>1855.4</v>
      </c>
      <c r="AG14" s="21">
        <v>0.0</v>
      </c>
      <c r="AH14" s="21">
        <v>0.0835978984832764</v>
      </c>
      <c r="AI14" s="58"/>
      <c r="AJ14" s="21">
        <v>2779.95</v>
      </c>
      <c r="AK14" s="21">
        <v>2779.95</v>
      </c>
      <c r="AL14" s="21">
        <v>0.0</v>
      </c>
      <c r="AM14" s="21">
        <v>0.0335538387298584</v>
      </c>
      <c r="AN14" s="58"/>
    </row>
    <row r="15">
      <c r="E15" s="57" t="s">
        <v>21</v>
      </c>
      <c r="F15" s="26">
        <f t="shared" ref="F15:I15" si="5">AVERAGE(F10:F14)</f>
        <v>2766.792</v>
      </c>
      <c r="G15" s="26">
        <f t="shared" si="5"/>
        <v>2766.792</v>
      </c>
      <c r="H15" s="26">
        <f t="shared" si="5"/>
        <v>0</v>
      </c>
      <c r="I15" s="26">
        <f t="shared" si="5"/>
        <v>0.03991389275</v>
      </c>
      <c r="J15" s="59" t="str">
        <f>IF(MAX(ABS($F15-INDIRECT("'summary | ALG^({\gamma}) (low cost instances)'!F"&amp;ROW('summary | ALG^({gamma}) (low co'!$F$4)+(ROW()-9)/6)), ABS($G15-INDIRECT("'summary | ALG^({\gamma}) (low cost instances)'!G"&amp;ROW('summary | ALG^({gamma}) (low co'!$G$4)+(ROW()-9)/6)), ABS($H15-INDIRECT("'summary | ALG^({\gamma}) (low cost instances)'!H"&amp;ROW('summary | ALG^({gamma}) (low co'!$H$4)+(ROW()-9)/6)), ABS($I15-INDIRECT("'summary | ALG^({\gamma}) (low cost instances)'!I"&amp;ROW('summary | ALG^({gamma}) (low co'!$I$4)+(ROW()-9)/6)))&lt;0.00001, "ok", "not ok")</f>
        <v>ok</v>
      </c>
      <c r="K15" s="26">
        <f t="shared" ref="K15:L15" si="6">AVERAGE(K10:K14)</f>
        <v>2282.77</v>
      </c>
      <c r="L15" s="26">
        <f t="shared" si="6"/>
        <v>2282.77</v>
      </c>
      <c r="M15" s="26">
        <f>100*AVERAGE(M10:M14)</f>
        <v>0</v>
      </c>
      <c r="N15" s="26">
        <f>AVERAGE(N10:N14)</f>
        <v>0.04188542366</v>
      </c>
      <c r="O15" s="59" t="str">
        <f>IF(MAX(ABS(K15-INDIRECT("'summary | ALG^({\gamma}) (low cost instances)'!L"&amp;ROW('summary | ALG^({gamma}) (low co'!$L$4)+(ROW()-9)/6)), ABS(L15-INDIRECT("'summary | ALG^({\gamma}) (low cost instances)'!M"&amp;ROW('summary | ALG^({gamma}) (low co'!$M$4)+(ROW()-9)/6)), ABS($M15-INDIRECT("'summary | ALG^({\gamma}) (low cost instances)'!N"&amp;ROW('summary | ALG^({gamma}) (low co'!$N$4)+(ROW()-9)/6)), ABS($N15-INDIRECT("'summary | ALG^({\gamma}) (low cost instances)'!O"&amp;ROW('summary | ALG^({gamma}) (low co'!$O$4)+(ROW()-9)/6)))&lt;0.00001, "ok", "not ok")</f>
        <v>ok</v>
      </c>
      <c r="AE15" s="26">
        <f t="shared" ref="AE15:AF15" si="7">AVERAGE(AE10:AE14)</f>
        <v>1842.53</v>
      </c>
      <c r="AF15" s="26">
        <f t="shared" si="7"/>
        <v>1842.53</v>
      </c>
      <c r="AG15" s="26">
        <f>100*AVERAGE(AG10:AG14)</f>
        <v>0</v>
      </c>
      <c r="AH15" s="26">
        <f>AVERAGE(AH10:AH14)</f>
        <v>0.09433908463</v>
      </c>
      <c r="AI15" s="59" t="str">
        <f>IF(MAX(ABS(AE15-INDIRECT("'summary | ALG^({\gamma}) (low cost instances)'!AJ"&amp;ROW('summary | ALG^({gamma}) (low co'!$AJ$4)+(ROW()-9)/6)), ABS(AF15-INDIRECT("'summary | ALG^({\gamma}) (low cost instances)'!AK"&amp;ROW('summary | ALG^({gamma}) (low co'!$AK$4)+(ROW()-9)/6)), ABS(AG15-INDIRECT("'summary | ALG^({\gamma}) (low cost instances)'!AL"&amp;ROW('summary | ALG^({gamma}) (low co'!$AL$4)+(ROW()-9)/6)), ABS(AH15-INDIRECT("'summary | ALG^({\gamma}) (low cost instances)'!AM"&amp;ROW('summary | ALG^({gamma}) (low co'!$AM$4)+(ROW()-9)/6)))&lt;0.01, "ok", "not ok")</f>
        <v>ok</v>
      </c>
      <c r="AJ15" s="26">
        <f t="shared" ref="AJ15:AK15" si="8">AVERAGE(AJ10:AJ14)</f>
        <v>2784.192</v>
      </c>
      <c r="AK15" s="26">
        <f t="shared" si="8"/>
        <v>2784.192</v>
      </c>
      <c r="AL15" s="26">
        <f>100*AVERAGE(AL10:AL14)</f>
        <v>0</v>
      </c>
      <c r="AM15" s="26">
        <f>AVERAGE(AM10:AM14)</f>
        <v>0.04737362862</v>
      </c>
      <c r="AN15" s="59" t="str">
        <f>IF(MAX(ABS(AJ15-INDIRECT("'summary | ALG^({\gamma}) (low cost instances)'!AV"&amp;ROW('summary | ALG^({gamma}) (low co'!$AV$4)+(ROW()-9)/6)), ABS(AK15-INDIRECT("'summary | ALG^({\gamma}) (low cost instances)'!AW"&amp;ROW('summary | ALG^({gamma}) (low co'!$AW$4)+(ROW()-9)/6)), ABS(AL15-INDIRECT("'summary | ALG^({\gamma}) (low cost instances)'!AX"&amp;ROW('summary | ALG^({gamma}) (low co'!$AX$4)+(ROW()-9)/6)), ABS(AM15-INDIRECT("'summary | ALG^({\gamma}) (low cost instances)'!AY"&amp;ROW('summary | ALG^({gamma}) (low co'!$AY$4)+(ROW()-9)/6)))&lt;0.01, "ok", "not ok")</f>
        <v>ok</v>
      </c>
    </row>
    <row r="16">
      <c r="D16" s="80">
        <v>15.0</v>
      </c>
      <c r="E16" s="68" t="s">
        <v>42</v>
      </c>
      <c r="F16" s="21">
        <v>3321.41</v>
      </c>
      <c r="G16" s="21">
        <v>3321.41</v>
      </c>
      <c r="H16" s="21">
        <v>0.0</v>
      </c>
      <c r="I16" s="21">
        <v>0.132100582122803</v>
      </c>
      <c r="J16" s="58"/>
      <c r="K16" s="21">
        <v>3318.74</v>
      </c>
      <c r="L16" s="21">
        <v>3318.74</v>
      </c>
      <c r="M16" s="21">
        <v>0.0</v>
      </c>
      <c r="N16" s="21">
        <v>0.285686016082764</v>
      </c>
      <c r="O16" s="58"/>
      <c r="AE16" s="21">
        <v>2621.17</v>
      </c>
      <c r="AF16" s="21">
        <v>2621.17</v>
      </c>
      <c r="AG16" s="21">
        <v>0.0</v>
      </c>
      <c r="AH16" s="21">
        <v>0.322178840637207</v>
      </c>
      <c r="AI16" s="58"/>
      <c r="AJ16" s="21">
        <v>3321.41</v>
      </c>
      <c r="AK16" s="21">
        <v>3321.41</v>
      </c>
      <c r="AL16" s="21">
        <v>0.0</v>
      </c>
      <c r="AM16" s="21">
        <v>0.0831596851348877</v>
      </c>
      <c r="AN16" s="58"/>
    </row>
    <row r="17">
      <c r="E17" s="68" t="s">
        <v>43</v>
      </c>
      <c r="F17" s="21">
        <v>3246.59</v>
      </c>
      <c r="G17" s="21">
        <v>3246.59</v>
      </c>
      <c r="H17" s="21">
        <v>0.0</v>
      </c>
      <c r="I17" s="21">
        <v>0.0569257736206055</v>
      </c>
      <c r="J17" s="58"/>
      <c r="K17" s="21">
        <v>2039.69</v>
      </c>
      <c r="L17" s="21">
        <v>2039.69</v>
      </c>
      <c r="M17" s="21">
        <v>0.0</v>
      </c>
      <c r="N17" s="21">
        <v>0.221381902694702</v>
      </c>
      <c r="O17" s="58"/>
      <c r="AE17" s="21">
        <v>2482.95</v>
      </c>
      <c r="AF17" s="21">
        <v>2482.95</v>
      </c>
      <c r="AG17" s="21">
        <v>0.0</v>
      </c>
      <c r="AH17" s="21">
        <v>0.151735067367554</v>
      </c>
      <c r="AI17" s="58"/>
      <c r="AJ17" s="21">
        <v>3243.54</v>
      </c>
      <c r="AK17" s="21">
        <v>3243.54</v>
      </c>
      <c r="AL17" s="21">
        <v>0.0</v>
      </c>
      <c r="AM17" s="21">
        <v>0.107851266860962</v>
      </c>
      <c r="AN17" s="58"/>
    </row>
    <row r="18">
      <c r="E18" s="68" t="s">
        <v>44</v>
      </c>
      <c r="F18" s="21">
        <v>3408.99</v>
      </c>
      <c r="G18" s="21">
        <v>3408.99</v>
      </c>
      <c r="H18" s="21">
        <v>0.0</v>
      </c>
      <c r="I18" s="21">
        <v>0.0457210540771484</v>
      </c>
      <c r="J18" s="58"/>
      <c r="K18" s="21">
        <v>2357.51</v>
      </c>
      <c r="L18" s="21">
        <v>2357.51</v>
      </c>
      <c r="M18" s="21">
        <v>0.0</v>
      </c>
      <c r="N18" s="21">
        <v>0.121157169342041</v>
      </c>
      <c r="O18" s="58"/>
      <c r="AE18" s="21">
        <v>2675.51</v>
      </c>
      <c r="AF18" s="21">
        <v>2675.51</v>
      </c>
      <c r="AG18" s="21">
        <v>0.0</v>
      </c>
      <c r="AH18" s="21">
        <v>0.343554973602295</v>
      </c>
      <c r="AI18" s="58"/>
      <c r="AJ18" s="21">
        <v>3408.99</v>
      </c>
      <c r="AK18" s="21">
        <v>3408.99</v>
      </c>
      <c r="AL18" s="21">
        <v>0.0</v>
      </c>
      <c r="AM18" s="21">
        <v>0.0979750156402588</v>
      </c>
      <c r="AN18" s="58"/>
    </row>
    <row r="19">
      <c r="E19" s="68" t="s">
        <v>45</v>
      </c>
      <c r="F19" s="21">
        <v>3289.82</v>
      </c>
      <c r="G19" s="21">
        <v>3289.82</v>
      </c>
      <c r="H19" s="21">
        <v>0.0</v>
      </c>
      <c r="I19" s="21">
        <v>0.162390947341919</v>
      </c>
      <c r="J19" s="58"/>
      <c r="K19" s="21">
        <v>3286.28</v>
      </c>
      <c r="L19" s="21">
        <v>3286.28</v>
      </c>
      <c r="M19" s="21">
        <v>0.0</v>
      </c>
      <c r="N19" s="21">
        <v>0.527377128601074</v>
      </c>
      <c r="O19" s="58"/>
      <c r="AE19" s="21">
        <v>2168.03</v>
      </c>
      <c r="AF19" s="21">
        <v>2168.03</v>
      </c>
      <c r="AG19" s="21">
        <v>0.0</v>
      </c>
      <c r="AH19" s="21">
        <v>0.534519195556641</v>
      </c>
      <c r="AI19" s="58"/>
      <c r="AJ19" s="21">
        <v>3203.86</v>
      </c>
      <c r="AK19" s="21">
        <v>3203.86</v>
      </c>
      <c r="AL19" s="21">
        <v>0.0</v>
      </c>
      <c r="AM19" s="21">
        <v>0.114412069320679</v>
      </c>
      <c r="AN19" s="58"/>
    </row>
    <row r="20">
      <c r="E20" s="68" t="s">
        <v>46</v>
      </c>
      <c r="F20" s="21">
        <v>2915.4</v>
      </c>
      <c r="G20" s="21">
        <v>2915.4</v>
      </c>
      <c r="H20" s="21">
        <v>0.0</v>
      </c>
      <c r="I20" s="21">
        <v>0.0303947925567627</v>
      </c>
      <c r="J20" s="58"/>
      <c r="K20" s="21">
        <v>2080.84</v>
      </c>
      <c r="L20" s="21">
        <v>2080.84</v>
      </c>
      <c r="M20" s="21">
        <v>0.0</v>
      </c>
      <c r="N20" s="21">
        <v>0.285924911499023</v>
      </c>
      <c r="O20" s="58"/>
      <c r="AE20" s="21">
        <v>2212.4</v>
      </c>
      <c r="AF20" s="21">
        <v>2212.4</v>
      </c>
      <c r="AG20" s="21">
        <v>0.0</v>
      </c>
      <c r="AH20" s="21">
        <v>0.334356784820557</v>
      </c>
      <c r="AI20" s="58"/>
      <c r="AJ20" s="21">
        <v>2915.12</v>
      </c>
      <c r="AK20" s="21">
        <v>2915.12</v>
      </c>
      <c r="AL20" s="21">
        <v>0.0</v>
      </c>
      <c r="AM20" s="21">
        <v>0.0713989734649658</v>
      </c>
      <c r="AN20" s="58"/>
    </row>
    <row r="21">
      <c r="E21" s="57" t="s">
        <v>21</v>
      </c>
      <c r="F21" s="26">
        <f t="shared" ref="F21:I21" si="9">AVERAGE(F16:F20)</f>
        <v>3236.442</v>
      </c>
      <c r="G21" s="26">
        <f t="shared" si="9"/>
        <v>3236.442</v>
      </c>
      <c r="H21" s="26">
        <f t="shared" si="9"/>
        <v>0</v>
      </c>
      <c r="I21" s="26">
        <f t="shared" si="9"/>
        <v>0.08550662994</v>
      </c>
      <c r="J21" s="59" t="str">
        <f>IF(MAX(ABS($F21-INDIRECT("'summary | ALG^({\gamma}) (low cost instances)'!F"&amp;ROW('summary | ALG^({gamma}) (low co'!$F$4)+(ROW()-9)/6)), ABS($G21-INDIRECT("'summary | ALG^({\gamma}) (low cost instances)'!G"&amp;ROW('summary | ALG^({gamma}) (low co'!$G$4)+(ROW()-9)/6)), ABS($H21-INDIRECT("'summary | ALG^({\gamma}) (low cost instances)'!H"&amp;ROW('summary | ALG^({gamma}) (low co'!$H$4)+(ROW()-9)/6)), ABS($I21-INDIRECT("'summary | ALG^({\gamma}) (low cost instances)'!I"&amp;ROW('summary | ALG^({gamma}) (low co'!$I$4)+(ROW()-9)/6)))&lt;0.00001, "ok", "not ok")</f>
        <v>ok</v>
      </c>
      <c r="K21" s="26">
        <f t="shared" ref="K21:L21" si="10">AVERAGE(K16:K20)</f>
        <v>2616.612</v>
      </c>
      <c r="L21" s="26">
        <f t="shared" si="10"/>
        <v>2616.612</v>
      </c>
      <c r="M21" s="26">
        <f>100*AVERAGE(M16:M20)</f>
        <v>0</v>
      </c>
      <c r="N21" s="26">
        <f>AVERAGE(N16:N20)</f>
        <v>0.2883054256</v>
      </c>
      <c r="O21" s="59" t="str">
        <f>IF(MAX(ABS(K21-INDIRECT("'summary | ALG^({\gamma}) (low cost instances)'!L"&amp;ROW('summary | ALG^({gamma}) (low co'!$L$4)+(ROW()-9)/6)), ABS(L21-INDIRECT("'summary | ALG^({\gamma}) (low cost instances)'!M"&amp;ROW('summary | ALG^({gamma}) (low co'!$M$4)+(ROW()-9)/6)), ABS($M21-INDIRECT("'summary | ALG^({\gamma}) (low cost instances)'!N"&amp;ROW('summary | ALG^({gamma}) (low co'!$N$4)+(ROW()-9)/6)), ABS($N21-INDIRECT("'summary | ALG^({\gamma}) (low cost instances)'!O"&amp;ROW('summary | ALG^({gamma}) (low co'!$O$4)+(ROW()-9)/6)))&lt;0.00001, "ok", "not ok")</f>
        <v>ok</v>
      </c>
      <c r="AE21" s="26">
        <f t="shared" ref="AE21:AF21" si="11">AVERAGE(AE16:AE20)</f>
        <v>2432.012</v>
      </c>
      <c r="AF21" s="26">
        <f t="shared" si="11"/>
        <v>2432.012</v>
      </c>
      <c r="AG21" s="26">
        <f>100*AVERAGE(AG16:AG20)</f>
        <v>0</v>
      </c>
      <c r="AH21" s="26">
        <f>AVERAGE(AH16:AH20)</f>
        <v>0.3372689724</v>
      </c>
      <c r="AI21" s="59" t="str">
        <f>IF(MAX(ABS(AE21-INDIRECT("'summary | ALG^({\gamma}) (low cost instances)'!AJ"&amp;ROW('summary | ALG^({gamma}) (low co'!$AJ$4)+(ROW()-9)/6)), ABS(AF21-INDIRECT("'summary | ALG^({\gamma}) (low cost instances)'!AK"&amp;ROW('summary | ALG^({gamma}) (low co'!$AK$4)+(ROW()-9)/6)), ABS(AG21-INDIRECT("'summary | ALG^({\gamma}) (low cost instances)'!AL"&amp;ROW('summary | ALG^({gamma}) (low co'!$AL$4)+(ROW()-9)/6)), ABS(AH21-INDIRECT("'summary | ALG^({\gamma}) (low cost instances)'!AM"&amp;ROW('summary | ALG^({gamma}) (low co'!$AM$4)+(ROW()-9)/6)))&lt;0.01, "ok", "not ok")</f>
        <v>ok</v>
      </c>
      <c r="AJ21" s="26">
        <f t="shared" ref="AJ21:AK21" si="12">AVERAGE(AJ16:AJ20)</f>
        <v>3218.584</v>
      </c>
      <c r="AK21" s="26">
        <f t="shared" si="12"/>
        <v>3218.584</v>
      </c>
      <c r="AL21" s="26">
        <f>100*AVERAGE(AL16:AL20)</f>
        <v>0</v>
      </c>
      <c r="AM21" s="26">
        <f>AVERAGE(AM16:AM20)</f>
        <v>0.09495940208</v>
      </c>
      <c r="AN21" s="59" t="str">
        <f>IF(MAX(ABS(AJ21-INDIRECT("'summary | ALG^({\gamma}) (low cost instances)'!AV"&amp;ROW('summary | ALG^({gamma}) (low co'!$AV$4)+(ROW()-9)/6)), ABS(AK21-INDIRECT("'summary | ALG^({\gamma}) (low cost instances)'!AW"&amp;ROW('summary | ALG^({gamma}) (low co'!$AW$4)+(ROW()-9)/6)), ABS(AL21-INDIRECT("'summary | ALG^({\gamma}) (low cost instances)'!AX"&amp;ROW('summary | ALG^({gamma}) (low co'!$AX$4)+(ROW()-9)/6)), ABS(AM21-INDIRECT("'summary | ALG^({\gamma}) (low cost instances)'!AY"&amp;ROW('summary | ALG^({gamma}) (low co'!$AY$4)+(ROW()-9)/6)))&lt;0.01, "ok", "not ok")</f>
        <v>ok</v>
      </c>
    </row>
    <row r="22">
      <c r="D22" s="80">
        <v>20.0</v>
      </c>
      <c r="E22" s="68" t="s">
        <v>47</v>
      </c>
      <c r="F22" s="21">
        <v>3738.27</v>
      </c>
      <c r="G22" s="21">
        <v>3738.27</v>
      </c>
      <c r="H22" s="21">
        <v>0.0</v>
      </c>
      <c r="I22" s="21">
        <v>0.677929878234863</v>
      </c>
      <c r="J22" s="58"/>
      <c r="K22" s="21">
        <v>3735.78</v>
      </c>
      <c r="L22" s="21">
        <v>3735.78</v>
      </c>
      <c r="M22" s="21">
        <v>0.0</v>
      </c>
      <c r="N22" s="21">
        <v>2.36353325843811</v>
      </c>
      <c r="O22" s="58"/>
      <c r="AE22" s="21">
        <v>3131.9</v>
      </c>
      <c r="AF22" s="21">
        <v>3131.9</v>
      </c>
      <c r="AG22" s="21">
        <v>0.0</v>
      </c>
      <c r="AH22" s="21">
        <v>2.39182829856873</v>
      </c>
      <c r="AI22" s="58"/>
      <c r="AJ22" s="21">
        <v>3737.28</v>
      </c>
      <c r="AK22" s="21">
        <v>3737.28</v>
      </c>
      <c r="AL22" s="21">
        <v>0.0</v>
      </c>
      <c r="AM22" s="21">
        <v>0.899303197860718</v>
      </c>
      <c r="AN22" s="58"/>
    </row>
    <row r="23">
      <c r="E23" s="68" t="s">
        <v>48</v>
      </c>
      <c r="F23" s="21">
        <v>3431.99</v>
      </c>
      <c r="G23" s="21">
        <v>3431.99</v>
      </c>
      <c r="H23" s="21">
        <v>0.0</v>
      </c>
      <c r="I23" s="21">
        <v>0.162468910217285</v>
      </c>
      <c r="J23" s="58"/>
      <c r="K23" s="21">
        <v>2370.28</v>
      </c>
      <c r="L23" s="21">
        <v>2370.28</v>
      </c>
      <c r="M23" s="21">
        <v>0.0</v>
      </c>
      <c r="N23" s="21">
        <v>0.366416931152344</v>
      </c>
      <c r="O23" s="58"/>
      <c r="AE23" s="21">
        <v>3228.39</v>
      </c>
      <c r="AF23" s="21">
        <v>3228.39</v>
      </c>
      <c r="AG23" s="21">
        <v>0.0</v>
      </c>
      <c r="AH23" s="21">
        <v>0.464978933334351</v>
      </c>
      <c r="AI23" s="58"/>
      <c r="AJ23" s="21">
        <v>3630.98</v>
      </c>
      <c r="AK23" s="21">
        <v>3630.98</v>
      </c>
      <c r="AL23" s="21">
        <v>0.0</v>
      </c>
      <c r="AM23" s="21">
        <v>0.211706638336182</v>
      </c>
      <c r="AN23" s="58"/>
    </row>
    <row r="24">
      <c r="E24" s="68" t="s">
        <v>49</v>
      </c>
      <c r="F24" s="21">
        <v>4324.8</v>
      </c>
      <c r="G24" s="21">
        <v>4324.8</v>
      </c>
      <c r="H24" s="21">
        <v>0.0</v>
      </c>
      <c r="I24" s="21">
        <v>0.221243858337402</v>
      </c>
      <c r="J24" s="58"/>
      <c r="K24" s="21">
        <v>4323.79</v>
      </c>
      <c r="L24" s="21">
        <v>4323.7899932425</v>
      </c>
      <c r="M24" s="21">
        <v>1.56286502337944E-9</v>
      </c>
      <c r="N24" s="21">
        <v>0.387328147888184</v>
      </c>
      <c r="O24" s="58"/>
      <c r="AE24" s="21">
        <v>3419.78</v>
      </c>
      <c r="AF24" s="21">
        <v>3419.78</v>
      </c>
      <c r="AG24" s="21">
        <v>0.0</v>
      </c>
      <c r="AH24" s="21">
        <v>0.341391086578369</v>
      </c>
      <c r="AI24" s="58"/>
      <c r="AJ24" s="21">
        <v>4327.76</v>
      </c>
      <c r="AK24" s="21">
        <v>4327.76</v>
      </c>
      <c r="AL24" s="21">
        <v>0.0</v>
      </c>
      <c r="AM24" s="21">
        <v>0.200323104858398</v>
      </c>
      <c r="AN24" s="58"/>
    </row>
    <row r="25">
      <c r="E25" s="68" t="s">
        <v>50</v>
      </c>
      <c r="F25" s="21">
        <v>4462.71</v>
      </c>
      <c r="G25" s="21">
        <v>4462.71</v>
      </c>
      <c r="H25" s="21">
        <v>0.0</v>
      </c>
      <c r="I25" s="21">
        <v>1.0012059211731</v>
      </c>
      <c r="J25" s="58"/>
      <c r="K25" s="21">
        <v>4458.85</v>
      </c>
      <c r="L25" s="21">
        <v>4458.85</v>
      </c>
      <c r="M25" s="21">
        <v>0.0</v>
      </c>
      <c r="N25" s="21">
        <v>5.33960700035095</v>
      </c>
      <c r="O25" s="58"/>
      <c r="AE25" s="21">
        <v>3491.38</v>
      </c>
      <c r="AF25" s="21">
        <v>3491.38</v>
      </c>
      <c r="AG25" s="21">
        <v>0.0</v>
      </c>
      <c r="AH25" s="21">
        <v>2.42669415473938</v>
      </c>
      <c r="AI25" s="58"/>
      <c r="AJ25" s="21">
        <v>4414.73</v>
      </c>
      <c r="AK25" s="21">
        <v>4414.73</v>
      </c>
      <c r="AL25" s="21">
        <v>0.0</v>
      </c>
      <c r="AM25" s="21">
        <v>1.02840065956116</v>
      </c>
      <c r="AN25" s="58"/>
    </row>
    <row r="26">
      <c r="E26" s="68" t="s">
        <v>51</v>
      </c>
      <c r="F26" s="21">
        <v>4059.19</v>
      </c>
      <c r="G26" s="21">
        <v>4059.19</v>
      </c>
      <c r="H26" s="21">
        <v>0.0</v>
      </c>
      <c r="I26" s="21">
        <v>0.583237886428833</v>
      </c>
      <c r="J26" s="58"/>
      <c r="K26" s="21">
        <v>2708.17</v>
      </c>
      <c r="L26" s="21">
        <v>2708.17</v>
      </c>
      <c r="M26" s="21">
        <v>0.0</v>
      </c>
      <c r="N26" s="21">
        <v>2.92958116531372</v>
      </c>
      <c r="O26" s="58"/>
      <c r="AE26" s="21">
        <v>3449.29</v>
      </c>
      <c r="AF26" s="21">
        <v>3449.29</v>
      </c>
      <c r="AG26" s="21">
        <v>0.0</v>
      </c>
      <c r="AH26" s="21">
        <v>7.47879195213318</v>
      </c>
      <c r="AI26" s="58"/>
      <c r="AJ26" s="21">
        <v>4059.19</v>
      </c>
      <c r="AK26" s="21">
        <v>4059.19</v>
      </c>
      <c r="AL26" s="21">
        <v>0.0</v>
      </c>
      <c r="AM26" s="21">
        <v>1.5437707901001</v>
      </c>
      <c r="AN26" s="58"/>
    </row>
    <row r="27">
      <c r="E27" s="57" t="s">
        <v>21</v>
      </c>
      <c r="F27" s="26">
        <f t="shared" ref="F27:I27" si="13">AVERAGE(F22:F26)</f>
        <v>4003.392</v>
      </c>
      <c r="G27" s="26">
        <f t="shared" si="13"/>
        <v>4003.392</v>
      </c>
      <c r="H27" s="26">
        <f t="shared" si="13"/>
        <v>0</v>
      </c>
      <c r="I27" s="26">
        <f t="shared" si="13"/>
        <v>0.5292172909</v>
      </c>
      <c r="J27" s="59" t="str">
        <f>IF(MAX(ABS($F27-INDIRECT("'summary | ALG^({\gamma}) (low cost instances)'!F"&amp;ROW('summary | ALG^({gamma}) (low co'!$F$4)+(ROW()-9)/6)), ABS($G27-INDIRECT("'summary | ALG^({\gamma}) (low cost instances)'!G"&amp;ROW('summary | ALG^({gamma}) (low co'!$G$4)+(ROW()-9)/6)), ABS($H27-INDIRECT("'summary | ALG^({\gamma}) (low cost instances)'!H"&amp;ROW('summary | ALG^({gamma}) (low co'!$H$4)+(ROW()-9)/6)), ABS($I27-INDIRECT("'summary | ALG^({\gamma}) (low cost instances)'!I"&amp;ROW('summary | ALG^({gamma}) (low co'!$I$4)+(ROW()-9)/6)))&lt;0.00001, "ok", "not ok")</f>
        <v>ok</v>
      </c>
      <c r="K27" s="26">
        <f t="shared" ref="K27:L27" si="14">AVERAGE(K22:K26)</f>
        <v>3519.374</v>
      </c>
      <c r="L27" s="26">
        <f t="shared" si="14"/>
        <v>3519.373999</v>
      </c>
      <c r="M27" s="26">
        <f>100*AVERAGE(M22:M26)</f>
        <v>0.00000003125730047</v>
      </c>
      <c r="N27" s="26">
        <f>AVERAGE(N22:N26)</f>
        <v>2.277293301</v>
      </c>
      <c r="O27" s="59" t="str">
        <f>IF(MAX(ABS(K27-INDIRECT("'summary | ALG^({\gamma}) (low cost instances)'!L"&amp;ROW('summary | ALG^({gamma}) (low co'!$L$4)+(ROW()-9)/6)), ABS(L27-INDIRECT("'summary | ALG^({\gamma}) (low cost instances)'!M"&amp;ROW('summary | ALG^({gamma}) (low co'!$M$4)+(ROW()-9)/6)), ABS($M27-INDIRECT("'summary | ALG^({\gamma}) (low cost instances)'!N"&amp;ROW('summary | ALG^({gamma}) (low co'!$N$4)+(ROW()-9)/6)), ABS($N27-INDIRECT("'summary | ALG^({\gamma}) (low cost instances)'!O"&amp;ROW('summary | ALG^({gamma}) (low co'!$O$4)+(ROW()-9)/6)))&lt;0.00001, "ok", "not ok")</f>
        <v>ok</v>
      </c>
      <c r="AE27" s="26">
        <f t="shared" ref="AE27:AF27" si="15">AVERAGE(AE22:AE26)</f>
        <v>3344.148</v>
      </c>
      <c r="AF27" s="26">
        <f t="shared" si="15"/>
        <v>3344.148</v>
      </c>
      <c r="AG27" s="26">
        <f>100*AVERAGE(AG22:AG26)</f>
        <v>0</v>
      </c>
      <c r="AH27" s="26">
        <f>AVERAGE(AH22:AH26)</f>
        <v>2.620736885</v>
      </c>
      <c r="AI27" s="59" t="str">
        <f>IF(MAX(ABS(AE27-INDIRECT("'summary | ALG^({\gamma}) (low cost instances)'!AJ"&amp;ROW('summary | ALG^({gamma}) (low co'!$AJ$4)+(ROW()-9)/6)), ABS(AF27-INDIRECT("'summary | ALG^({\gamma}) (low cost instances)'!AK"&amp;ROW('summary | ALG^({gamma}) (low co'!$AK$4)+(ROW()-9)/6)), ABS(AG27-INDIRECT("'summary | ALG^({\gamma}) (low cost instances)'!AL"&amp;ROW('summary | ALG^({gamma}) (low co'!$AL$4)+(ROW()-9)/6)), ABS(AH27-INDIRECT("'summary | ALG^({\gamma}) (low cost instances)'!AM"&amp;ROW('summary | ALG^({gamma}) (low co'!$AM$4)+(ROW()-9)/6)))&lt;0.01, "ok", "not ok")</f>
        <v>ok</v>
      </c>
      <c r="AJ27" s="26">
        <f t="shared" ref="AJ27:AK27" si="16">AVERAGE(AJ22:AJ26)</f>
        <v>4033.988</v>
      </c>
      <c r="AK27" s="26">
        <f t="shared" si="16"/>
        <v>4033.988</v>
      </c>
      <c r="AL27" s="26">
        <f>100*AVERAGE(AL22:AL26)</f>
        <v>0</v>
      </c>
      <c r="AM27" s="26">
        <f>AVERAGE(AM22:AM26)</f>
        <v>0.7767008781</v>
      </c>
      <c r="AN27" s="59" t="str">
        <f>IF(MAX(ABS(AJ27-INDIRECT("'summary | ALG^({\gamma}) (low cost instances)'!AV"&amp;ROW('summary | ALG^({gamma}) (low co'!$AV$4)+(ROW()-9)/6)), ABS(AK27-INDIRECT("'summary | ALG^({\gamma}) (low cost instances)'!AW"&amp;ROW('summary | ALG^({gamma}) (low co'!$AW$4)+(ROW()-9)/6)), ABS(AL27-INDIRECT("'summary | ALG^({\gamma}) (low cost instances)'!AX"&amp;ROW('summary | ALG^({gamma}) (low co'!$AX$4)+(ROW()-9)/6)), ABS(AM27-INDIRECT("'summary | ALG^({\gamma}) (low cost instances)'!AY"&amp;ROW('summary | ALG^({gamma}) (low co'!$AY$4)+(ROW()-9)/6)))&lt;0.01, "ok", "not ok")</f>
        <v>ok</v>
      </c>
    </row>
    <row r="28">
      <c r="D28" s="80">
        <v>25.0</v>
      </c>
      <c r="E28" s="68" t="s">
        <v>52</v>
      </c>
      <c r="F28" s="21">
        <v>4288.76</v>
      </c>
      <c r="G28" s="21">
        <v>4288.76</v>
      </c>
      <c r="H28" s="21">
        <v>0.0</v>
      </c>
      <c r="I28" s="21">
        <v>0.265410900115967</v>
      </c>
      <c r="J28" s="58"/>
      <c r="K28" s="21">
        <v>2696.39</v>
      </c>
      <c r="L28" s="21">
        <v>2696.39</v>
      </c>
      <c r="M28" s="21">
        <v>0.0</v>
      </c>
      <c r="N28" s="21">
        <v>0.583568096160889</v>
      </c>
      <c r="O28" s="58"/>
      <c r="AE28" s="21">
        <v>3876.8</v>
      </c>
      <c r="AF28" s="21">
        <v>3876.8</v>
      </c>
      <c r="AG28" s="21">
        <v>0.0</v>
      </c>
      <c r="AH28" s="21">
        <v>1.01944994926453</v>
      </c>
      <c r="AI28" s="58"/>
      <c r="AJ28" s="21">
        <v>4238.78</v>
      </c>
      <c r="AK28" s="21">
        <v>4238.78</v>
      </c>
      <c r="AL28" s="21">
        <v>0.0</v>
      </c>
      <c r="AM28" s="21">
        <v>0.486244916915894</v>
      </c>
      <c r="AN28" s="58"/>
    </row>
    <row r="29">
      <c r="E29" s="68" t="s">
        <v>53</v>
      </c>
      <c r="F29" s="21">
        <v>4396.97</v>
      </c>
      <c r="G29" s="21">
        <v>4396.97</v>
      </c>
      <c r="H29" s="21">
        <v>0.0</v>
      </c>
      <c r="I29" s="21">
        <v>0.992067813873291</v>
      </c>
      <c r="J29" s="58"/>
      <c r="K29" s="21">
        <v>2855.25</v>
      </c>
      <c r="L29" s="21">
        <v>2855.25</v>
      </c>
      <c r="M29" s="21">
        <v>0.0</v>
      </c>
      <c r="N29" s="21">
        <v>1.8894829750061</v>
      </c>
      <c r="O29" s="58"/>
      <c r="AE29" s="21">
        <v>3773.19</v>
      </c>
      <c r="AF29" s="21">
        <v>3773.19</v>
      </c>
      <c r="AG29" s="21">
        <v>0.0</v>
      </c>
      <c r="AH29" s="21">
        <v>6.31539106369019</v>
      </c>
      <c r="AI29" s="58"/>
      <c r="AJ29" s="21">
        <v>4396.97</v>
      </c>
      <c r="AK29" s="21">
        <v>4396.97</v>
      </c>
      <c r="AL29" s="21">
        <v>0.0</v>
      </c>
      <c r="AM29" s="21">
        <v>1.23547196388245</v>
      </c>
      <c r="AN29" s="58"/>
    </row>
    <row r="30">
      <c r="E30" s="68" t="s">
        <v>54</v>
      </c>
      <c r="F30" s="21">
        <v>4704.05</v>
      </c>
      <c r="G30" s="21">
        <v>4704.05</v>
      </c>
      <c r="H30" s="21">
        <v>0.0</v>
      </c>
      <c r="I30" s="21">
        <v>10.5513870716095</v>
      </c>
      <c r="J30" s="58"/>
      <c r="K30" s="21">
        <v>2876.07</v>
      </c>
      <c r="L30" s="21">
        <v>2876.07</v>
      </c>
      <c r="M30" s="21">
        <v>0.0</v>
      </c>
      <c r="N30" s="21">
        <v>65.4048709869385</v>
      </c>
      <c r="O30" s="58"/>
      <c r="AE30" s="21">
        <v>4024.33</v>
      </c>
      <c r="AF30" s="21">
        <v>4024.33</v>
      </c>
      <c r="AG30" s="21">
        <v>0.0</v>
      </c>
      <c r="AH30" s="21">
        <v>186.140799999237</v>
      </c>
      <c r="AI30" s="58"/>
      <c r="AJ30" s="21">
        <v>4704.05</v>
      </c>
      <c r="AK30" s="21">
        <v>4704.05</v>
      </c>
      <c r="AL30" s="21">
        <v>0.0</v>
      </c>
      <c r="AM30" s="21">
        <v>12.9651792049408</v>
      </c>
      <c r="AN30" s="58"/>
    </row>
    <row r="31">
      <c r="E31" s="68" t="s">
        <v>55</v>
      </c>
      <c r="F31" s="21">
        <v>4650.85</v>
      </c>
      <c r="G31" s="21">
        <v>4650.85</v>
      </c>
      <c r="H31" s="21">
        <v>0.0</v>
      </c>
      <c r="I31" s="21">
        <v>0.150195121765137</v>
      </c>
      <c r="J31" s="58"/>
      <c r="K31" s="21">
        <v>4643.07</v>
      </c>
      <c r="L31" s="21">
        <v>4643.07</v>
      </c>
      <c r="M31" s="21">
        <v>0.0</v>
      </c>
      <c r="N31" s="21">
        <v>0.297888994216919</v>
      </c>
      <c r="O31" s="58"/>
      <c r="AE31" s="21">
        <v>3623.71</v>
      </c>
      <c r="AF31" s="21">
        <v>3623.71</v>
      </c>
      <c r="AG31" s="21">
        <v>0.0</v>
      </c>
      <c r="AH31" s="21">
        <v>1.09192514419556</v>
      </c>
      <c r="AI31" s="58"/>
      <c r="AJ31" s="21">
        <v>4650.85</v>
      </c>
      <c r="AK31" s="21">
        <v>4650.85</v>
      </c>
      <c r="AL31" s="21">
        <v>0.0</v>
      </c>
      <c r="AM31" s="21">
        <v>0.359973907470703</v>
      </c>
      <c r="AN31" s="58"/>
    </row>
    <row r="32">
      <c r="E32" s="68" t="s">
        <v>56</v>
      </c>
      <c r="F32" s="21">
        <v>4080.23</v>
      </c>
      <c r="G32" s="21">
        <v>4080.23</v>
      </c>
      <c r="H32" s="21">
        <v>0.0</v>
      </c>
      <c r="I32" s="21">
        <v>0.121295213699341</v>
      </c>
      <c r="J32" s="58"/>
      <c r="K32" s="21">
        <v>2755.24</v>
      </c>
      <c r="L32" s="21">
        <v>2755.24</v>
      </c>
      <c r="M32" s="21">
        <v>0.0</v>
      </c>
      <c r="N32" s="21">
        <v>0.453971862792969</v>
      </c>
      <c r="O32" s="58"/>
      <c r="AE32" s="21">
        <v>3879.91</v>
      </c>
      <c r="AF32" s="21">
        <v>3879.91</v>
      </c>
      <c r="AG32" s="21">
        <v>0.0</v>
      </c>
      <c r="AH32" s="21">
        <v>1.71981191635132</v>
      </c>
      <c r="AI32" s="58"/>
      <c r="AJ32" s="21">
        <v>4080.23</v>
      </c>
      <c r="AK32" s="21">
        <v>4080.23</v>
      </c>
      <c r="AL32" s="21">
        <v>0.0</v>
      </c>
      <c r="AM32" s="21">
        <v>0.308044195175171</v>
      </c>
      <c r="AN32" s="58"/>
    </row>
    <row r="33">
      <c r="E33" s="57" t="s">
        <v>21</v>
      </c>
      <c r="F33" s="26">
        <f t="shared" ref="F33:I33" si="17">AVERAGE(F28:F32)</f>
        <v>4424.172</v>
      </c>
      <c r="G33" s="26">
        <f t="shared" si="17"/>
        <v>4424.172</v>
      </c>
      <c r="H33" s="26">
        <f t="shared" si="17"/>
        <v>0</v>
      </c>
      <c r="I33" s="26">
        <f t="shared" si="17"/>
        <v>2.416071224</v>
      </c>
      <c r="J33" s="59" t="str">
        <f>IF(MAX(ABS($F33-INDIRECT("'summary | ALG^({\gamma}) (low cost instances)'!F"&amp;ROW('summary | ALG^({gamma}) (low co'!$F$4)+(ROW()-9)/6)), ABS($G33-INDIRECT("'summary | ALG^({\gamma}) (low cost instances)'!G"&amp;ROW('summary | ALG^({gamma}) (low co'!$G$4)+(ROW()-9)/6)), ABS($H33-INDIRECT("'summary | ALG^({\gamma}) (low cost instances)'!H"&amp;ROW('summary | ALG^({gamma}) (low co'!$H$4)+(ROW()-9)/6)), ABS($I33-INDIRECT("'summary | ALG^({\gamma}) (low cost instances)'!I"&amp;ROW('summary | ALG^({gamma}) (low co'!$I$4)+(ROW()-9)/6)))&lt;0.00001, "ok", "not ok")</f>
        <v>ok</v>
      </c>
      <c r="K33" s="26">
        <f t="shared" ref="K33:L33" si="18">AVERAGE(K28:K32)</f>
        <v>3165.204</v>
      </c>
      <c r="L33" s="26">
        <f t="shared" si="18"/>
        <v>3165.204</v>
      </c>
      <c r="M33" s="26">
        <f>100*AVERAGE(M28:M32)</f>
        <v>0</v>
      </c>
      <c r="N33" s="26">
        <f>AVERAGE(N28:N32)</f>
        <v>13.72595658</v>
      </c>
      <c r="O33" s="59" t="str">
        <f>IF(MAX(ABS(K33-INDIRECT("'summary | ALG^({\gamma}) (low cost instances)'!L"&amp;ROW('summary | ALG^({gamma}) (low co'!$L$4)+(ROW()-9)/6)), ABS(L33-INDIRECT("'summary | ALG^({\gamma}) (low cost instances)'!M"&amp;ROW('summary | ALG^({gamma}) (low co'!$M$4)+(ROW()-9)/6)), ABS($M33-INDIRECT("'summary | ALG^({\gamma}) (low cost instances)'!N"&amp;ROW('summary | ALG^({gamma}) (low co'!$N$4)+(ROW()-9)/6)), ABS($N33-INDIRECT("'summary | ALG^({\gamma}) (low cost instances)'!O"&amp;ROW('summary | ALG^({gamma}) (low co'!$O$4)+(ROW()-9)/6)))&lt;0.00001, "ok", "not ok")</f>
        <v>ok</v>
      </c>
      <c r="AE33" s="26">
        <f t="shared" ref="AE33:AF33" si="19">AVERAGE(AE28:AE32)</f>
        <v>3835.588</v>
      </c>
      <c r="AF33" s="26">
        <f t="shared" si="19"/>
        <v>3835.588</v>
      </c>
      <c r="AG33" s="26">
        <f>100*AVERAGE(AG28:AG32)</f>
        <v>0</v>
      </c>
      <c r="AH33" s="26">
        <f>AVERAGE(AH28:AH32)</f>
        <v>39.25747561</v>
      </c>
      <c r="AI33" s="59" t="str">
        <f>IF(MAX(ABS(AE33-INDIRECT("'summary | ALG^({\gamma}) (low cost instances)'!AJ"&amp;ROW('summary | ALG^({gamma}) (low co'!$AJ$4)+(ROW()-9)/6)), ABS(AF33-INDIRECT("'summary | ALG^({\gamma}) (low cost instances)'!AK"&amp;ROW('summary | ALG^({gamma}) (low co'!$AK$4)+(ROW()-9)/6)), ABS(AG33-INDIRECT("'summary | ALG^({\gamma}) (low cost instances)'!AL"&amp;ROW('summary | ALG^({gamma}) (low co'!$AL$4)+(ROW()-9)/6)), ABS(AH33-INDIRECT("'summary | ALG^({\gamma}) (low cost instances)'!AM"&amp;ROW('summary | ALG^({gamma}) (low co'!$AM$4)+(ROW()-9)/6)))&lt;0.01, "ok", "not ok")</f>
        <v>ok</v>
      </c>
      <c r="AJ33" s="26">
        <f t="shared" ref="AJ33:AK33" si="20">AVERAGE(AJ28:AJ32)</f>
        <v>4414.176</v>
      </c>
      <c r="AK33" s="26">
        <f t="shared" si="20"/>
        <v>4414.176</v>
      </c>
      <c r="AL33" s="26">
        <f>100*AVERAGE(AL28:AL32)</f>
        <v>0</v>
      </c>
      <c r="AM33" s="26">
        <f>AVERAGE(AM28:AM32)</f>
        <v>3.070982838</v>
      </c>
      <c r="AN33" s="59" t="str">
        <f>IF(MAX(ABS(AJ33-INDIRECT("'summary | ALG^({\gamma}) (low cost instances)'!AV"&amp;ROW('summary | ALG^({gamma}) (low co'!$AV$4)+(ROW()-9)/6)), ABS(AK33-INDIRECT("'summary | ALG^({\gamma}) (low cost instances)'!AW"&amp;ROW('summary | ALG^({gamma}) (low co'!$AW$4)+(ROW()-9)/6)), ABS(AL33-INDIRECT("'summary | ALG^({\gamma}) (low cost instances)'!AX"&amp;ROW('summary | ALG^({gamma}) (low co'!$AX$4)+(ROW()-9)/6)), ABS(AM33-INDIRECT("'summary | ALG^({\gamma}) (low cost instances)'!AY"&amp;ROW('summary | ALG^({gamma}) (low co'!$AY$4)+(ROW()-9)/6)))&lt;0.01, "ok", "not ok")</f>
        <v>ok</v>
      </c>
    </row>
    <row r="34">
      <c r="D34" s="80">
        <v>30.0</v>
      </c>
      <c r="E34" s="68" t="s">
        <v>57</v>
      </c>
      <c r="F34" s="21">
        <v>4887.01</v>
      </c>
      <c r="G34" s="21">
        <v>4887.01</v>
      </c>
      <c r="H34" s="21">
        <v>0.0</v>
      </c>
      <c r="I34" s="21">
        <v>21.8003981113434</v>
      </c>
      <c r="J34" s="58"/>
      <c r="K34" s="21">
        <v>4876.86</v>
      </c>
      <c r="L34" s="21">
        <v>4876.86</v>
      </c>
      <c r="M34" s="21">
        <v>0.0</v>
      </c>
      <c r="N34" s="21">
        <v>80.318293094635</v>
      </c>
      <c r="O34" s="58"/>
      <c r="AE34" s="21">
        <v>3984.44</v>
      </c>
      <c r="AF34" s="21">
        <v>3984.44</v>
      </c>
      <c r="AG34" s="21">
        <v>0.0</v>
      </c>
      <c r="AH34" s="21">
        <v>670.553057909012</v>
      </c>
      <c r="AI34" s="58"/>
      <c r="AJ34" s="21">
        <v>4887.01</v>
      </c>
      <c r="AK34" s="21">
        <v>4887.01</v>
      </c>
      <c r="AL34" s="21">
        <v>0.0</v>
      </c>
      <c r="AM34" s="21">
        <v>13.7259330749512</v>
      </c>
      <c r="AN34" s="58"/>
    </row>
    <row r="35">
      <c r="E35" s="68" t="s">
        <v>58</v>
      </c>
      <c r="F35" s="21">
        <v>4679.35</v>
      </c>
      <c r="G35" s="21">
        <v>4679.35</v>
      </c>
      <c r="H35" s="21">
        <v>0.0</v>
      </c>
      <c r="I35" s="21">
        <v>0.549178123474121</v>
      </c>
      <c r="J35" s="58"/>
      <c r="K35" s="21">
        <v>4674.65</v>
      </c>
      <c r="L35" s="21">
        <v>4674.65</v>
      </c>
      <c r="M35" s="21">
        <v>0.0</v>
      </c>
      <c r="N35" s="21">
        <v>3.43908596038818</v>
      </c>
      <c r="O35" s="58"/>
      <c r="AE35" s="21">
        <v>3891.97</v>
      </c>
      <c r="AF35" s="21">
        <v>3891.97</v>
      </c>
      <c r="AG35" s="21">
        <v>0.0</v>
      </c>
      <c r="AH35" s="21">
        <v>3.4346718788147</v>
      </c>
      <c r="AI35" s="58"/>
      <c r="AJ35" s="21">
        <v>4679.35</v>
      </c>
      <c r="AK35" s="21">
        <v>4679.35</v>
      </c>
      <c r="AL35" s="21">
        <v>0.0</v>
      </c>
      <c r="AM35" s="21">
        <v>0.884756803512573</v>
      </c>
      <c r="AN35" s="58"/>
    </row>
    <row r="36">
      <c r="E36" s="68" t="s">
        <v>59</v>
      </c>
      <c r="F36" s="21">
        <v>4681.23</v>
      </c>
      <c r="G36" s="21">
        <v>4681.23</v>
      </c>
      <c r="H36" s="21">
        <v>0.0</v>
      </c>
      <c r="I36" s="21">
        <v>0.279354810714722</v>
      </c>
      <c r="J36" s="58"/>
      <c r="K36" s="21">
        <v>4678.05</v>
      </c>
      <c r="L36" s="21">
        <v>4678.05</v>
      </c>
      <c r="M36" s="21">
        <v>0.0</v>
      </c>
      <c r="N36" s="21">
        <v>1.19669413566589</v>
      </c>
      <c r="O36" s="58"/>
      <c r="AE36" s="21">
        <v>4046.43</v>
      </c>
      <c r="AF36" s="21">
        <v>4046.43</v>
      </c>
      <c r="AG36" s="21">
        <v>0.0</v>
      </c>
      <c r="AH36" s="21">
        <v>3.79657912254333</v>
      </c>
      <c r="AI36" s="58"/>
      <c r="AJ36" s="21">
        <v>4681.23</v>
      </c>
      <c r="AK36" s="21">
        <v>4681.23</v>
      </c>
      <c r="AL36" s="21">
        <v>0.0</v>
      </c>
      <c r="AM36" s="21">
        <v>0.656702041625977</v>
      </c>
      <c r="AN36" s="58"/>
    </row>
    <row r="37">
      <c r="E37" s="68" t="s">
        <v>60</v>
      </c>
      <c r="F37" s="21">
        <v>4599.31</v>
      </c>
      <c r="G37" s="21">
        <v>4599.31</v>
      </c>
      <c r="H37" s="21">
        <v>0.0</v>
      </c>
      <c r="I37" s="21">
        <v>0.364700078964233</v>
      </c>
      <c r="J37" s="58"/>
      <c r="K37" s="21">
        <v>4589.46</v>
      </c>
      <c r="L37" s="21">
        <v>4589.46</v>
      </c>
      <c r="M37" s="21">
        <v>0.0</v>
      </c>
      <c r="N37" s="21">
        <v>0.987251043319702</v>
      </c>
      <c r="O37" s="58"/>
      <c r="AE37" s="21">
        <v>4052.25</v>
      </c>
      <c r="AF37" s="21">
        <v>4052.25</v>
      </c>
      <c r="AG37" s="21">
        <v>0.0</v>
      </c>
      <c r="AH37" s="21">
        <v>4.08972501754761</v>
      </c>
      <c r="AI37" s="58"/>
      <c r="AJ37" s="21">
        <v>4599.31</v>
      </c>
      <c r="AK37" s="21">
        <v>4599.31</v>
      </c>
      <c r="AL37" s="21">
        <v>0.0</v>
      </c>
      <c r="AM37" s="21">
        <v>0.644422769546509</v>
      </c>
      <c r="AN37" s="58"/>
    </row>
    <row r="38">
      <c r="E38" s="68" t="s">
        <v>61</v>
      </c>
      <c r="F38" s="21">
        <v>4429.72</v>
      </c>
      <c r="G38" s="21">
        <v>4429.72</v>
      </c>
      <c r="H38" s="21">
        <v>0.0</v>
      </c>
      <c r="I38" s="21">
        <v>11.8820056915283</v>
      </c>
      <c r="J38" s="58"/>
      <c r="K38" s="21">
        <v>4429.0799965</v>
      </c>
      <c r="L38" s="21">
        <v>4429.0799965</v>
      </c>
      <c r="M38" s="21">
        <v>0.0</v>
      </c>
      <c r="N38" s="21">
        <v>34.2950937747955</v>
      </c>
      <c r="O38" s="58"/>
      <c r="AE38" s="21">
        <v>3508.37</v>
      </c>
      <c r="AF38" s="21">
        <v>3508.37</v>
      </c>
      <c r="AG38" s="21">
        <v>0.0</v>
      </c>
      <c r="AH38" s="21">
        <v>29.0072999000549</v>
      </c>
      <c r="AI38" s="58"/>
      <c r="AJ38" s="21">
        <v>4380.74</v>
      </c>
      <c r="AK38" s="21">
        <v>4380.74</v>
      </c>
      <c r="AL38" s="21">
        <v>0.0</v>
      </c>
      <c r="AM38" s="21">
        <v>5.68160891532898</v>
      </c>
      <c r="AN38" s="58"/>
    </row>
    <row r="39">
      <c r="E39" s="57" t="s">
        <v>21</v>
      </c>
      <c r="F39" s="26">
        <f t="shared" ref="F39:I39" si="21">AVERAGE(F34:F38)</f>
        <v>4655.324</v>
      </c>
      <c r="G39" s="26">
        <f t="shared" si="21"/>
        <v>4655.324</v>
      </c>
      <c r="H39" s="26">
        <f t="shared" si="21"/>
        <v>0</v>
      </c>
      <c r="I39" s="26">
        <f t="shared" si="21"/>
        <v>6.975127363</v>
      </c>
      <c r="J39" s="59" t="str">
        <f>IF(MAX(ABS($F39-INDIRECT("'summary | ALG^({\gamma}) (low cost instances)'!F"&amp;ROW('summary | ALG^({gamma}) (low co'!$F$4)+(ROW()-9)/6)), ABS($G39-INDIRECT("'summary | ALG^({\gamma}) (low cost instances)'!G"&amp;ROW('summary | ALG^({gamma}) (low co'!$G$4)+(ROW()-9)/6)), ABS($H39-INDIRECT("'summary | ALG^({\gamma}) (low cost instances)'!H"&amp;ROW('summary | ALG^({gamma}) (low co'!$H$4)+(ROW()-9)/6)), ABS($I39-INDIRECT("'summary | ALG^({\gamma}) (low cost instances)'!I"&amp;ROW('summary | ALG^({gamma}) (low co'!$I$4)+(ROW()-9)/6)))&lt;0.00001, "ok", "not ok")</f>
        <v>ok</v>
      </c>
      <c r="K39" s="26">
        <f t="shared" ref="K39:L39" si="22">AVERAGE(K34:K38)</f>
        <v>4649.619999</v>
      </c>
      <c r="L39" s="26">
        <f t="shared" si="22"/>
        <v>4649.619999</v>
      </c>
      <c r="M39" s="26">
        <f>100*AVERAGE(M34:M38)</f>
        <v>0</v>
      </c>
      <c r="N39" s="26">
        <f>AVERAGE(N34:N38)</f>
        <v>24.0472836</v>
      </c>
      <c r="O39" s="59" t="str">
        <f>IF(MAX(ABS(K39-INDIRECT("'summary | ALG^({\gamma}) (low cost instances)'!L"&amp;ROW('summary | ALG^({gamma}) (low co'!$L$4)+(ROW()-9)/6)), ABS(L39-INDIRECT("'summary | ALG^({\gamma}) (low cost instances)'!M"&amp;ROW('summary | ALG^({gamma}) (low co'!$M$4)+(ROW()-9)/6)), ABS($M39-INDIRECT("'summary | ALG^({\gamma}) (low cost instances)'!N"&amp;ROW('summary | ALG^({gamma}) (low co'!$N$4)+(ROW()-9)/6)), ABS($N39-INDIRECT("'summary | ALG^({\gamma}) (low cost instances)'!O"&amp;ROW('summary | ALG^({gamma}) (low co'!$O$4)+(ROW()-9)/6)))&lt;0.00001, "ok", "not ok")</f>
        <v>ok</v>
      </c>
      <c r="AE39" s="26">
        <f t="shared" ref="AE39:AF39" si="23">AVERAGE(AE34:AE38)</f>
        <v>3896.692</v>
      </c>
      <c r="AF39" s="26">
        <f t="shared" si="23"/>
        <v>3896.692</v>
      </c>
      <c r="AG39" s="26">
        <f>100*AVERAGE(AG34:AG38)</f>
        <v>0</v>
      </c>
      <c r="AH39" s="26">
        <f>AVERAGE(AH34:AH38)</f>
        <v>142.1762668</v>
      </c>
      <c r="AI39" s="59" t="str">
        <f>IF(MAX(ABS(AE39-INDIRECT("'summary | ALG^({\gamma}) (low cost instances)'!AJ"&amp;ROW('summary | ALG^({gamma}) (low co'!$AJ$4)+(ROW()-9)/6)), ABS(AF39-INDIRECT("'summary | ALG^({\gamma}) (low cost instances)'!AK"&amp;ROW('summary | ALG^({gamma}) (low co'!$AK$4)+(ROW()-9)/6)), ABS(AG39-INDIRECT("'summary | ALG^({\gamma}) (low cost instances)'!AL"&amp;ROW('summary | ALG^({gamma}) (low co'!$AL$4)+(ROW()-9)/6)), ABS(AH39-INDIRECT("'summary | ALG^({\gamma}) (low cost instances)'!AM"&amp;ROW('summary | ALG^({gamma}) (low co'!$AM$4)+(ROW()-9)/6)))&lt;0.01, "ok", "not ok")</f>
        <v>ok</v>
      </c>
      <c r="AJ39" s="26">
        <f t="shared" ref="AJ39:AK39" si="24">AVERAGE(AJ34:AJ38)</f>
        <v>4645.528</v>
      </c>
      <c r="AK39" s="26">
        <f t="shared" si="24"/>
        <v>4645.528</v>
      </c>
      <c r="AL39" s="26">
        <f>100*AVERAGE(AL34:AL38)</f>
        <v>0</v>
      </c>
      <c r="AM39" s="26">
        <f>AVERAGE(AM34:AM38)</f>
        <v>4.318684721</v>
      </c>
      <c r="AN39" s="59" t="str">
        <f>IF(MAX(ABS(AJ39-INDIRECT("'summary | ALG^({\gamma}) (low cost instances)'!AV"&amp;ROW('summary | ALG^({gamma}) (low co'!$AV$4)+(ROW()-9)/6)), ABS(AK39-INDIRECT("'summary | ALG^({\gamma}) (low cost instances)'!AW"&amp;ROW('summary | ALG^({gamma}) (low co'!$AW$4)+(ROW()-9)/6)), ABS(AL39-INDIRECT("'summary | ALG^({\gamma}) (low cost instances)'!AX"&amp;ROW('summary | ALG^({gamma}) (low co'!$AX$4)+(ROW()-9)/6)), ABS(AM39-INDIRECT("'summary | ALG^({\gamma}) (low cost instances)'!AY"&amp;ROW('summary | ALG^({gamma}) (low co'!$AY$4)+(ROW()-9)/6)))&lt;0.01, "ok", "not ok")</f>
        <v>ok</v>
      </c>
    </row>
    <row r="40">
      <c r="D40" s="80">
        <v>35.0</v>
      </c>
      <c r="E40" s="68" t="s">
        <v>62</v>
      </c>
      <c r="F40" s="21">
        <v>4903.76</v>
      </c>
      <c r="G40" s="21">
        <v>4903.76</v>
      </c>
      <c r="H40" s="21">
        <v>0.0</v>
      </c>
      <c r="I40" s="21">
        <v>0.605087995529175</v>
      </c>
      <c r="J40" s="58"/>
      <c r="K40" s="21">
        <v>3133.01</v>
      </c>
      <c r="L40" s="21">
        <v>3133.01</v>
      </c>
      <c r="M40" s="21">
        <v>0.0</v>
      </c>
      <c r="N40" s="21">
        <v>1.98727607727051</v>
      </c>
      <c r="O40" s="58"/>
      <c r="AE40" s="21">
        <v>4233.34</v>
      </c>
      <c r="AF40" s="21">
        <v>4233.34</v>
      </c>
      <c r="AG40" s="21">
        <v>0.0</v>
      </c>
      <c r="AH40" s="21">
        <v>3.0051863193512</v>
      </c>
      <c r="AI40" s="58"/>
      <c r="AJ40" s="21">
        <v>4903.76</v>
      </c>
      <c r="AK40" s="21">
        <v>4903.76</v>
      </c>
      <c r="AL40" s="21">
        <v>0.0</v>
      </c>
      <c r="AM40" s="21">
        <v>1.08021807670593</v>
      </c>
      <c r="AN40" s="58"/>
    </row>
    <row r="41">
      <c r="E41" s="68" t="s">
        <v>63</v>
      </c>
      <c r="F41" s="21">
        <v>5010.7</v>
      </c>
      <c r="G41" s="21">
        <v>5010.7</v>
      </c>
      <c r="H41" s="21">
        <v>0.0</v>
      </c>
      <c r="I41" s="21">
        <v>0.551417827606201</v>
      </c>
      <c r="J41" s="58"/>
      <c r="K41" s="21">
        <v>3352.56</v>
      </c>
      <c r="L41" s="21">
        <v>3352.56</v>
      </c>
      <c r="M41" s="21">
        <v>0.0</v>
      </c>
      <c r="N41" s="21">
        <v>2.03985095024109</v>
      </c>
      <c r="O41" s="58"/>
      <c r="AE41" s="21">
        <v>3930.91</v>
      </c>
      <c r="AF41" s="21">
        <v>3930.91</v>
      </c>
      <c r="AG41" s="21">
        <v>0.0</v>
      </c>
      <c r="AH41" s="21">
        <v>2.12888216972351</v>
      </c>
      <c r="AI41" s="58"/>
      <c r="AJ41" s="21">
        <v>4891.59</v>
      </c>
      <c r="AK41" s="21">
        <v>4891.59</v>
      </c>
      <c r="AL41" s="21">
        <v>0.0</v>
      </c>
      <c r="AM41" s="21">
        <v>1.03827881813049</v>
      </c>
      <c r="AN41" s="58"/>
    </row>
    <row r="42">
      <c r="E42" s="68" t="s">
        <v>64</v>
      </c>
      <c r="F42" s="21">
        <v>5205.06</v>
      </c>
      <c r="G42" s="21">
        <v>5205.06</v>
      </c>
      <c r="H42" s="21">
        <v>0.0</v>
      </c>
      <c r="I42" s="21">
        <v>1.90928721427917</v>
      </c>
      <c r="J42" s="58"/>
      <c r="K42" s="21">
        <v>3538.78</v>
      </c>
      <c r="L42" s="21">
        <v>3538.78</v>
      </c>
      <c r="M42" s="21">
        <v>0.0</v>
      </c>
      <c r="N42" s="21">
        <v>9.25820994377136</v>
      </c>
      <c r="O42" s="58"/>
      <c r="AE42" s="21">
        <v>4671.49</v>
      </c>
      <c r="AF42" s="21">
        <v>4671.49</v>
      </c>
      <c r="AG42" s="21">
        <v>0.0</v>
      </c>
      <c r="AH42" s="21">
        <v>8.79254078865051</v>
      </c>
      <c r="AI42" s="58"/>
      <c r="AJ42" s="21">
        <v>5205.06</v>
      </c>
      <c r="AK42" s="21">
        <v>5205.06</v>
      </c>
      <c r="AL42" s="21">
        <v>0.0</v>
      </c>
      <c r="AM42" s="21">
        <v>2.58108401298523</v>
      </c>
      <c r="AN42" s="58"/>
    </row>
    <row r="43">
      <c r="E43" s="68" t="s">
        <v>65</v>
      </c>
      <c r="F43" s="21">
        <v>4909.35</v>
      </c>
      <c r="G43" s="21">
        <v>4909.35</v>
      </c>
      <c r="H43" s="21">
        <v>0.0</v>
      </c>
      <c r="I43" s="21">
        <v>8.95615911483765</v>
      </c>
      <c r="J43" s="58"/>
      <c r="K43" s="21">
        <v>4905.38</v>
      </c>
      <c r="L43" s="21">
        <v>4905.38</v>
      </c>
      <c r="M43" s="21">
        <v>0.0</v>
      </c>
      <c r="N43" s="21">
        <v>42.3565068244934</v>
      </c>
      <c r="O43" s="58"/>
      <c r="AE43" s="21">
        <v>4104.91</v>
      </c>
      <c r="AF43" s="21">
        <v>4104.91</v>
      </c>
      <c r="AG43" s="21">
        <v>0.0</v>
      </c>
      <c r="AH43" s="21">
        <v>5.74926376342773</v>
      </c>
      <c r="AI43" s="58"/>
      <c r="AJ43" s="21">
        <v>4814.17</v>
      </c>
      <c r="AK43" s="21">
        <v>4814.17</v>
      </c>
      <c r="AL43" s="21">
        <v>0.0</v>
      </c>
      <c r="AM43" s="21">
        <v>3.80256915092468</v>
      </c>
      <c r="AN43" s="58"/>
    </row>
    <row r="44">
      <c r="E44" s="68" t="s">
        <v>66</v>
      </c>
      <c r="F44" s="21">
        <v>5180.13</v>
      </c>
      <c r="G44" s="21">
        <v>5180.13</v>
      </c>
      <c r="H44" s="21">
        <v>0.0</v>
      </c>
      <c r="I44" s="21">
        <v>19.1990671157837</v>
      </c>
      <c r="J44" s="58"/>
      <c r="K44" s="21">
        <v>3107.3</v>
      </c>
      <c r="L44" s="21">
        <v>3107.3</v>
      </c>
      <c r="M44" s="21">
        <v>0.0</v>
      </c>
      <c r="N44" s="21">
        <v>101.527840137482</v>
      </c>
      <c r="O44" s="58"/>
      <c r="AE44" s="21">
        <v>3960.36</v>
      </c>
      <c r="AF44" s="21">
        <v>3960.36</v>
      </c>
      <c r="AG44" s="21">
        <v>0.0</v>
      </c>
      <c r="AH44" s="21">
        <v>41.7579109668732</v>
      </c>
      <c r="AI44" s="58"/>
      <c r="AJ44" s="21">
        <v>5174.15</v>
      </c>
      <c r="AK44" s="21">
        <v>5174.15</v>
      </c>
      <c r="AL44" s="21">
        <v>0.0</v>
      </c>
      <c r="AM44" s="21">
        <v>9.33672618865967</v>
      </c>
      <c r="AN44" s="58"/>
    </row>
    <row r="45">
      <c r="E45" s="57" t="s">
        <v>21</v>
      </c>
      <c r="F45" s="26">
        <f t="shared" ref="F45:I45" si="25">AVERAGE(F40:F44)</f>
        <v>5041.8</v>
      </c>
      <c r="G45" s="26">
        <f t="shared" si="25"/>
        <v>5041.8</v>
      </c>
      <c r="H45" s="26">
        <f t="shared" si="25"/>
        <v>0</v>
      </c>
      <c r="I45" s="26">
        <f t="shared" si="25"/>
        <v>6.244203854</v>
      </c>
      <c r="J45" s="59" t="str">
        <f>IF(MAX(ABS($F45-INDIRECT("'summary | ALG^({\gamma}) (low cost instances)'!F"&amp;ROW('summary | ALG^({gamma}) (low co'!$F$4)+(ROW()-9)/6)), ABS($G45-INDIRECT("'summary | ALG^({\gamma}) (low cost instances)'!G"&amp;ROW('summary | ALG^({gamma}) (low co'!$G$4)+(ROW()-9)/6)), ABS($H45-INDIRECT("'summary | ALG^({\gamma}) (low cost instances)'!H"&amp;ROW('summary | ALG^({gamma}) (low co'!$H$4)+(ROW()-9)/6)), ABS($I45-INDIRECT("'summary | ALG^({\gamma}) (low cost instances)'!I"&amp;ROW('summary | ALG^({gamma}) (low co'!$I$4)+(ROW()-9)/6)))&lt;0.00001, "ok", "not ok")</f>
        <v>ok</v>
      </c>
      <c r="K45" s="26">
        <f t="shared" ref="K45:L45" si="26">AVERAGE(K40:K44)</f>
        <v>3607.406</v>
      </c>
      <c r="L45" s="26">
        <f t="shared" si="26"/>
        <v>3607.406</v>
      </c>
      <c r="M45" s="26">
        <f>100*AVERAGE(M40:M44)</f>
        <v>0</v>
      </c>
      <c r="N45" s="26">
        <f>AVERAGE(N40:N44)</f>
        <v>31.43393679</v>
      </c>
      <c r="O45" s="59" t="str">
        <f>IF(MAX(ABS(K45-INDIRECT("'summary | ALG^({\gamma}) (low cost instances)'!L"&amp;ROW('summary | ALG^({gamma}) (low co'!$L$4)+(ROW()-9)/6)), ABS(L45-INDIRECT("'summary | ALG^({\gamma}) (low cost instances)'!M"&amp;ROW('summary | ALG^({gamma}) (low co'!$M$4)+(ROW()-9)/6)), ABS($M45-INDIRECT("'summary | ALG^({\gamma}) (low cost instances)'!N"&amp;ROW('summary | ALG^({gamma}) (low co'!$N$4)+(ROW()-9)/6)), ABS($N45-INDIRECT("'summary | ALG^({\gamma}) (low cost instances)'!O"&amp;ROW('summary | ALG^({gamma}) (low co'!$O$4)+(ROW()-9)/6)))&lt;0.00001, "ok", "not ok")</f>
        <v>ok</v>
      </c>
      <c r="AE45" s="26">
        <f t="shared" ref="AE45:AF45" si="27">AVERAGE(AE40:AE44)</f>
        <v>4180.202</v>
      </c>
      <c r="AF45" s="26">
        <f t="shared" si="27"/>
        <v>4180.202</v>
      </c>
      <c r="AG45" s="26">
        <f>100*AVERAGE(AG40:AG44)</f>
        <v>0</v>
      </c>
      <c r="AH45" s="26">
        <f>AVERAGE(AH40:AH44)</f>
        <v>12.2867568</v>
      </c>
      <c r="AI45" s="59" t="str">
        <f>IF(MAX(ABS(AE45-INDIRECT("'summary | ALG^({\gamma}) (low cost instances)'!AJ"&amp;ROW('summary | ALG^({gamma}) (low co'!$AJ$4)+(ROW()-9)/6)), ABS(AF45-INDIRECT("'summary | ALG^({\gamma}) (low cost instances)'!AK"&amp;ROW('summary | ALG^({gamma}) (low co'!$AK$4)+(ROW()-9)/6)), ABS(AG45-INDIRECT("'summary | ALG^({\gamma}) (low cost instances)'!AL"&amp;ROW('summary | ALG^({gamma}) (low co'!$AL$4)+(ROW()-9)/6)), ABS(AH45-INDIRECT("'summary | ALG^({\gamma}) (low cost instances)'!AM"&amp;ROW('summary | ALG^({gamma}) (low co'!$AM$4)+(ROW()-9)/6)))&lt;0.01, "ok", "not ok")</f>
        <v>ok</v>
      </c>
      <c r="AJ45" s="26">
        <f t="shared" ref="AJ45:AK45" si="28">AVERAGE(AJ40:AJ44)</f>
        <v>4997.746</v>
      </c>
      <c r="AK45" s="26">
        <f t="shared" si="28"/>
        <v>4997.746</v>
      </c>
      <c r="AL45" s="26">
        <f>100*AVERAGE(AL40:AL44)</f>
        <v>0</v>
      </c>
      <c r="AM45" s="26">
        <f>AVERAGE(AM40:AM44)</f>
        <v>3.567775249</v>
      </c>
      <c r="AN45" s="59" t="str">
        <f>IF(MAX(ABS(AJ45-INDIRECT("'summary | ALG^({\gamma}) (low cost instances)'!AV"&amp;ROW('summary | ALG^({gamma}) (low co'!$AV$4)+(ROW()-9)/6)), ABS(AK45-INDIRECT("'summary | ALG^({\gamma}) (low cost instances)'!AW"&amp;ROW('summary | ALG^({gamma}) (low co'!$AW$4)+(ROW()-9)/6)), ABS(AL45-INDIRECT("'summary | ALG^({\gamma}) (low cost instances)'!AX"&amp;ROW('summary | ALG^({gamma}) (low co'!$AX$4)+(ROW()-9)/6)), ABS(AM45-INDIRECT("'summary | ALG^({\gamma}) (low cost instances)'!AY"&amp;ROW('summary | ALG^({gamma}) (low co'!$AY$4)+(ROW()-9)/6)))&lt;0.01, "ok", "not ok")</f>
        <v>ok</v>
      </c>
    </row>
    <row r="46">
      <c r="D46" s="80">
        <v>40.0</v>
      </c>
      <c r="E46" s="68" t="s">
        <v>67</v>
      </c>
      <c r="F46" s="21">
        <v>5365.76</v>
      </c>
      <c r="G46" s="21">
        <v>5365.76</v>
      </c>
      <c r="H46" s="21">
        <v>0.0</v>
      </c>
      <c r="I46" s="21">
        <v>1965.84767794609</v>
      </c>
      <c r="J46" s="58"/>
      <c r="K46" s="21">
        <v>5364.93</v>
      </c>
      <c r="L46" s="21">
        <v>5364.93</v>
      </c>
      <c r="M46" s="21">
        <v>0.0</v>
      </c>
      <c r="N46" s="21">
        <v>4148.02048611641</v>
      </c>
      <c r="O46" s="58"/>
      <c r="AE46" s="21">
        <v>4510.1</v>
      </c>
      <c r="AF46" s="21">
        <v>4510.1</v>
      </c>
      <c r="AG46" s="21">
        <v>0.0</v>
      </c>
      <c r="AH46" s="21">
        <v>3743.43120598793</v>
      </c>
      <c r="AI46" s="58"/>
      <c r="AJ46" s="21">
        <v>5365.76</v>
      </c>
      <c r="AK46" s="21">
        <v>5365.76</v>
      </c>
      <c r="AL46" s="21">
        <v>0.0</v>
      </c>
      <c r="AM46" s="21">
        <v>513.371533632278</v>
      </c>
      <c r="AN46" s="58"/>
    </row>
    <row r="47">
      <c r="E47" s="68" t="s">
        <v>68</v>
      </c>
      <c r="F47" s="21">
        <v>5446.57</v>
      </c>
      <c r="G47" s="21">
        <v>5446.57</v>
      </c>
      <c r="H47" s="21">
        <v>0.0</v>
      </c>
      <c r="I47" s="21">
        <v>5.02922821044922</v>
      </c>
      <c r="J47" s="58"/>
      <c r="K47" s="21">
        <v>3638.79</v>
      </c>
      <c r="L47" s="21">
        <v>3638.79</v>
      </c>
      <c r="M47" s="21">
        <v>0.0</v>
      </c>
      <c r="N47" s="21">
        <v>72.7911059856415</v>
      </c>
      <c r="O47" s="58"/>
      <c r="AE47" s="21">
        <v>4507.42</v>
      </c>
      <c r="AF47" s="21">
        <v>4507.42</v>
      </c>
      <c r="AG47" s="21">
        <v>0.0</v>
      </c>
      <c r="AH47" s="21">
        <v>2368.73045396805</v>
      </c>
      <c r="AI47" s="58"/>
      <c r="AJ47" s="21">
        <v>5411.52</v>
      </c>
      <c r="AK47" s="21">
        <v>5411.52</v>
      </c>
      <c r="AL47" s="21">
        <v>0.0</v>
      </c>
      <c r="AM47" s="21">
        <v>4.34055399894714</v>
      </c>
      <c r="AN47" s="58"/>
    </row>
    <row r="48">
      <c r="E48" s="68" t="s">
        <v>69</v>
      </c>
      <c r="F48" s="21">
        <v>5384.31</v>
      </c>
      <c r="G48" s="21">
        <v>5384.31</v>
      </c>
      <c r="H48" s="21">
        <v>0.0</v>
      </c>
      <c r="I48" s="21">
        <v>1.56745004653931</v>
      </c>
      <c r="J48" s="58"/>
      <c r="K48" s="21">
        <v>3601.92</v>
      </c>
      <c r="L48" s="21">
        <v>3601.9199955</v>
      </c>
      <c r="M48" s="21">
        <v>1.24933360663799E-9</v>
      </c>
      <c r="N48" s="21">
        <v>7.4393949508667</v>
      </c>
      <c r="O48" s="58"/>
      <c r="AE48" s="21">
        <v>4574.85</v>
      </c>
      <c r="AF48" s="21">
        <v>4574.85</v>
      </c>
      <c r="AG48" s="21">
        <v>0.0</v>
      </c>
      <c r="AH48" s="21">
        <v>12.9169778823853</v>
      </c>
      <c r="AI48" s="58"/>
      <c r="AJ48" s="21">
        <v>5384.31</v>
      </c>
      <c r="AK48" s="21">
        <v>5384.31</v>
      </c>
      <c r="AL48" s="21">
        <v>0.0</v>
      </c>
      <c r="AM48" s="21">
        <v>2.68000817298889</v>
      </c>
      <c r="AN48" s="58"/>
    </row>
    <row r="49">
      <c r="E49" s="68" t="s">
        <v>70</v>
      </c>
      <c r="F49" s="21">
        <v>5454.32</v>
      </c>
      <c r="G49" s="21">
        <v>5454.32</v>
      </c>
      <c r="H49" s="21">
        <v>0.0</v>
      </c>
      <c r="I49" s="21">
        <v>1.9936101436615</v>
      </c>
      <c r="J49" s="58"/>
      <c r="K49" s="21">
        <v>5446.05999590424</v>
      </c>
      <c r="L49" s="21">
        <v>5446.05999590424</v>
      </c>
      <c r="M49" s="21">
        <v>0.0</v>
      </c>
      <c r="N49" s="21">
        <v>2.90626907348633</v>
      </c>
      <c r="O49" s="58"/>
      <c r="AE49" s="21">
        <v>4579.18</v>
      </c>
      <c r="AF49" s="21">
        <v>4579.18</v>
      </c>
      <c r="AG49" s="21">
        <v>0.0</v>
      </c>
      <c r="AH49" s="21">
        <v>24.063826084137</v>
      </c>
      <c r="AI49" s="58"/>
      <c r="AJ49" s="21">
        <v>5586.42</v>
      </c>
      <c r="AK49" s="21">
        <v>5586.42</v>
      </c>
      <c r="AL49" s="21">
        <v>0.0</v>
      </c>
      <c r="AM49" s="21">
        <v>2.20252919197083</v>
      </c>
      <c r="AN49" s="58"/>
    </row>
    <row r="50">
      <c r="E50" s="68" t="s">
        <v>71</v>
      </c>
      <c r="F50" s="21">
        <v>5208.91</v>
      </c>
      <c r="G50" s="21">
        <v>5208.91</v>
      </c>
      <c r="H50" s="21">
        <v>0.0</v>
      </c>
      <c r="I50" s="21">
        <v>0.466288089752197</v>
      </c>
      <c r="J50" s="58"/>
      <c r="K50" s="21">
        <v>5205.83</v>
      </c>
      <c r="L50" s="21">
        <v>5205.83</v>
      </c>
      <c r="M50" s="21">
        <v>0.0</v>
      </c>
      <c r="N50" s="21">
        <v>2.05120015144348</v>
      </c>
      <c r="O50" s="58"/>
      <c r="AE50" s="21">
        <v>4228.45</v>
      </c>
      <c r="AF50" s="21">
        <v>4228.45</v>
      </c>
      <c r="AG50" s="21">
        <v>0.0</v>
      </c>
      <c r="AH50" s="21">
        <v>241.541545152664</v>
      </c>
      <c r="AI50" s="58"/>
      <c r="AJ50" s="21">
        <v>5208.91</v>
      </c>
      <c r="AK50" s="21">
        <v>5208.91</v>
      </c>
      <c r="AL50" s="21">
        <v>0.0</v>
      </c>
      <c r="AM50" s="21">
        <v>2.51876211166382</v>
      </c>
      <c r="AN50" s="58"/>
    </row>
    <row r="51">
      <c r="E51" s="57" t="s">
        <v>21</v>
      </c>
      <c r="F51" s="26">
        <f t="shared" ref="F51:I51" si="29">AVERAGE(F46:F50)</f>
        <v>5371.974</v>
      </c>
      <c r="G51" s="26">
        <f t="shared" si="29"/>
        <v>5371.974</v>
      </c>
      <c r="H51" s="26">
        <f t="shared" si="29"/>
        <v>0</v>
      </c>
      <c r="I51" s="26">
        <f t="shared" si="29"/>
        <v>394.9808509</v>
      </c>
      <c r="J51" s="59" t="str">
        <f>IF(MAX(ABS($F51-INDIRECT("'summary | ALG^({\gamma}) (low cost instances)'!F"&amp;ROW('summary | ALG^({gamma}) (low co'!$F$4)+(ROW()-9)/6)), ABS($G51-INDIRECT("'summary | ALG^({\gamma}) (low cost instances)'!G"&amp;ROW('summary | ALG^({gamma}) (low co'!$G$4)+(ROW()-9)/6)), ABS($H51-INDIRECT("'summary | ALG^({\gamma}) (low cost instances)'!H"&amp;ROW('summary | ALG^({gamma}) (low co'!$H$4)+(ROW()-9)/6)), ABS($I51-INDIRECT("'summary | ALG^({\gamma}) (low cost instances)'!I"&amp;ROW('summary | ALG^({gamma}) (low co'!$I$4)+(ROW()-9)/6)))&lt;0.00001, "ok", "not ok")</f>
        <v>ok</v>
      </c>
      <c r="K51" s="26">
        <f t="shared" ref="K51:L51" si="30">AVERAGE(K46:K50)</f>
        <v>4651.505999</v>
      </c>
      <c r="L51" s="26">
        <f t="shared" si="30"/>
        <v>4651.505998</v>
      </c>
      <c r="M51" s="26">
        <f>100*AVERAGE(M46:M50)</f>
        <v>0.00000002498667213</v>
      </c>
      <c r="N51" s="26">
        <f>AVERAGE(N46:N50)</f>
        <v>846.6416913</v>
      </c>
      <c r="O51" s="59" t="str">
        <f>IF(MAX(ABS(K51-INDIRECT("'summary | ALG^({\gamma}) (low cost instances)'!L"&amp;ROW('summary | ALG^({gamma}) (low co'!$L$4)+(ROW()-9)/6)), ABS(L51-INDIRECT("'summary | ALG^({\gamma}) (low cost instances)'!M"&amp;ROW('summary | ALG^({gamma}) (low co'!$M$4)+(ROW()-9)/6)), ABS($M51-INDIRECT("'summary | ALG^({\gamma}) (low cost instances)'!N"&amp;ROW('summary | ALG^({gamma}) (low co'!$N$4)+(ROW()-9)/6)), ABS($N51-INDIRECT("'summary | ALG^({\gamma}) (low cost instances)'!O"&amp;ROW('summary | ALG^({gamma}) (low co'!$O$4)+(ROW()-9)/6)))&lt;0.00001, "ok", "not ok")</f>
        <v>ok</v>
      </c>
      <c r="AE51" s="26">
        <f t="shared" ref="AE51:AF51" si="31">AVERAGE(AE46:AE50)</f>
        <v>4480</v>
      </c>
      <c r="AF51" s="26">
        <f t="shared" si="31"/>
        <v>4480</v>
      </c>
      <c r="AG51" s="26">
        <f>100*AVERAGE(AG46:AG50)</f>
        <v>0</v>
      </c>
      <c r="AH51" s="26">
        <f>AVERAGE(AH46:AH50)</f>
        <v>1278.136802</v>
      </c>
      <c r="AI51" s="59" t="str">
        <f>IF(MAX(ABS(AE51-INDIRECT("'summary | ALG^({\gamma}) (low cost instances)'!AJ"&amp;ROW('summary | ALG^({gamma}) (low co'!$AJ$4)+(ROW()-9)/6)), ABS(AF51-INDIRECT("'summary | ALG^({\gamma}) (low cost instances)'!AK"&amp;ROW('summary | ALG^({gamma}) (low co'!$AK$4)+(ROW()-9)/6)), ABS(AG51-INDIRECT("'summary | ALG^({\gamma}) (low cost instances)'!AL"&amp;ROW('summary | ALG^({gamma}) (low co'!$AL$4)+(ROW()-9)/6)), ABS(AH51-INDIRECT("'summary | ALG^({\gamma}) (low cost instances)'!AM"&amp;ROW('summary | ALG^({gamma}) (low co'!$AM$4)+(ROW()-9)/6)))&lt;0.00001, "ok", "not ok")</f>
        <v>ok</v>
      </c>
      <c r="AJ51" s="26">
        <f t="shared" ref="AJ51:AK51" si="32">AVERAGE(AJ46:AJ50)</f>
        <v>5391.384</v>
      </c>
      <c r="AK51" s="26">
        <f t="shared" si="32"/>
        <v>5391.384</v>
      </c>
      <c r="AL51" s="26">
        <f>100*AVERAGE(AL46:AL50)</f>
        <v>0</v>
      </c>
      <c r="AM51" s="26">
        <f>AVERAGE(AM46:AM50)</f>
        <v>105.0226774</v>
      </c>
      <c r="AN51" s="59" t="str">
        <f>IF(MAX(ABS(AJ51-INDIRECT("'summary | ALG^({\gamma}) (low cost instances)'!AV"&amp;ROW('summary | ALG^({gamma}) (low co'!$AV$4)+(ROW()-9)/6)), ABS(AK51-INDIRECT("'summary | ALG^({\gamma}) (low cost instances)'!AW"&amp;ROW('summary | ALG^({gamma}) (low co'!$AW$4)+(ROW()-9)/6)), ABS(AL51-INDIRECT("'summary | ALG^({\gamma}) (low cost instances)'!AX"&amp;ROW('summary | ALG^({gamma}) (low co'!$AX$4)+(ROW()-9)/6)), ABS(AM51-INDIRECT("'summary | ALG^({\gamma}) (low cost instances)'!AY"&amp;ROW('summary | ALG^({gamma}) (low co'!$AY$4)+(ROW()-9)/6)))&lt;0.01, "ok", "not ok")</f>
        <v>ok</v>
      </c>
    </row>
    <row r="52">
      <c r="D52" s="80">
        <v>45.0</v>
      </c>
      <c r="E52" s="68" t="s">
        <v>72</v>
      </c>
      <c r="F52" s="21">
        <v>5637.33</v>
      </c>
      <c r="G52" s="21">
        <v>5637.33</v>
      </c>
      <c r="H52" s="21">
        <v>0.0</v>
      </c>
      <c r="I52" s="21">
        <v>1.17935800552368</v>
      </c>
      <c r="J52" s="58"/>
      <c r="K52" s="21">
        <v>5635.56</v>
      </c>
      <c r="L52" s="21">
        <v>5635.56</v>
      </c>
      <c r="M52" s="21">
        <v>0.0</v>
      </c>
      <c r="N52" s="21">
        <v>5.05519604682922</v>
      </c>
      <c r="O52" s="58"/>
      <c r="AE52" s="21">
        <v>4696.81</v>
      </c>
      <c r="AF52" s="21">
        <v>4696.81</v>
      </c>
      <c r="AG52" s="21">
        <v>0.0</v>
      </c>
      <c r="AH52" s="21">
        <v>6.14524388313293</v>
      </c>
      <c r="AI52" s="58"/>
      <c r="AJ52" s="21">
        <v>5618.33</v>
      </c>
      <c r="AK52" s="21">
        <v>5618.33</v>
      </c>
      <c r="AL52" s="21">
        <v>0.0</v>
      </c>
      <c r="AM52" s="21">
        <v>2.61218309402466</v>
      </c>
      <c r="AN52" s="58"/>
    </row>
    <row r="53">
      <c r="E53" s="68" t="s">
        <v>73</v>
      </c>
      <c r="F53" s="21">
        <v>5357.54</v>
      </c>
      <c r="G53" s="21">
        <v>5357.54</v>
      </c>
      <c r="H53" s="21">
        <v>0.0</v>
      </c>
      <c r="I53" s="21">
        <v>38.1235160827637</v>
      </c>
      <c r="J53" s="58"/>
      <c r="K53" s="21">
        <v>5352.16</v>
      </c>
      <c r="L53" s="21">
        <v>5352.16</v>
      </c>
      <c r="M53" s="21">
        <v>0.0</v>
      </c>
      <c r="N53" s="21">
        <v>16.9578170776367</v>
      </c>
      <c r="O53" s="58"/>
      <c r="AE53" s="21">
        <v>4791.7</v>
      </c>
      <c r="AF53" s="21">
        <v>4791.7</v>
      </c>
      <c r="AG53" s="21">
        <v>0.0</v>
      </c>
      <c r="AH53" s="21">
        <v>409.278336286545</v>
      </c>
      <c r="AI53" s="58"/>
      <c r="AJ53" s="21">
        <v>5451.56</v>
      </c>
      <c r="AK53" s="21">
        <v>5451.56</v>
      </c>
      <c r="AL53" s="21">
        <v>0.0</v>
      </c>
      <c r="AM53" s="21">
        <v>8.91836619377136</v>
      </c>
      <c r="AN53" s="58"/>
    </row>
    <row r="54">
      <c r="E54" s="68" t="s">
        <v>74</v>
      </c>
      <c r="F54" s="21">
        <v>5809.95</v>
      </c>
      <c r="G54" s="21">
        <v>5809.95</v>
      </c>
      <c r="H54" s="21">
        <v>0.0</v>
      </c>
      <c r="I54" s="21">
        <v>0.805397033691406</v>
      </c>
      <c r="J54" s="58"/>
      <c r="K54" s="21">
        <v>3671.76</v>
      </c>
      <c r="L54" s="21">
        <v>3671.76</v>
      </c>
      <c r="M54" s="21">
        <v>0.0</v>
      </c>
      <c r="N54" s="21">
        <v>1.78831005096436</v>
      </c>
      <c r="O54" s="58"/>
      <c r="AE54" s="21">
        <v>4752.84</v>
      </c>
      <c r="AF54" s="21">
        <v>4752.84</v>
      </c>
      <c r="AG54" s="21">
        <v>0.0</v>
      </c>
      <c r="AH54" s="21">
        <v>11.2164959907532</v>
      </c>
      <c r="AI54" s="58"/>
      <c r="AJ54" s="21">
        <v>5809.95</v>
      </c>
      <c r="AK54" s="21">
        <v>5809.95</v>
      </c>
      <c r="AL54" s="21">
        <v>0.0</v>
      </c>
      <c r="AM54" s="21">
        <v>2.55288195610046</v>
      </c>
      <c r="AN54" s="58"/>
    </row>
    <row r="55">
      <c r="E55" s="68" t="s">
        <v>75</v>
      </c>
      <c r="F55" s="21">
        <v>5577.11</v>
      </c>
      <c r="G55" s="21">
        <v>5577.11</v>
      </c>
      <c r="H55" s="21">
        <v>0.0</v>
      </c>
      <c r="I55" s="21">
        <v>0.917922973632813</v>
      </c>
      <c r="J55" s="58"/>
      <c r="K55" s="21">
        <v>5570.27000000001</v>
      </c>
      <c r="L55" s="21">
        <v>5570.27</v>
      </c>
      <c r="M55" s="21">
        <v>0.0</v>
      </c>
      <c r="N55" s="21">
        <v>4.9278302192688</v>
      </c>
      <c r="O55" s="58"/>
      <c r="AE55" s="21">
        <v>4768.04</v>
      </c>
      <c r="AF55" s="21">
        <v>4768.04</v>
      </c>
      <c r="AG55" s="21">
        <v>0.0</v>
      </c>
      <c r="AH55" s="21">
        <v>10.7681663036346</v>
      </c>
      <c r="AI55" s="58"/>
      <c r="AJ55" s="21">
        <v>5554.18</v>
      </c>
      <c r="AK55" s="21">
        <v>5554.18</v>
      </c>
      <c r="AL55" s="21">
        <v>0.0</v>
      </c>
      <c r="AM55" s="21">
        <v>2.92830681800842</v>
      </c>
      <c r="AN55" s="58"/>
    </row>
    <row r="56">
      <c r="E56" s="68" t="s">
        <v>76</v>
      </c>
      <c r="F56" s="21">
        <v>5311.13</v>
      </c>
      <c r="G56" s="21">
        <v>5311.13</v>
      </c>
      <c r="H56" s="21">
        <v>0.0</v>
      </c>
      <c r="I56" s="21">
        <v>11.5696578025818</v>
      </c>
      <c r="J56" s="58"/>
      <c r="K56" s="21">
        <v>3448.29</v>
      </c>
      <c r="L56" s="21">
        <v>3448.29</v>
      </c>
      <c r="M56" s="21">
        <v>0.0</v>
      </c>
      <c r="N56" s="21">
        <v>46.9477558135986</v>
      </c>
      <c r="O56" s="58"/>
      <c r="AE56" s="21">
        <v>4301.98</v>
      </c>
      <c r="AF56" s="21">
        <v>4301.98</v>
      </c>
      <c r="AG56" s="21">
        <v>0.0</v>
      </c>
      <c r="AH56" s="21">
        <v>344.055410861969</v>
      </c>
      <c r="AI56" s="58"/>
      <c r="AJ56" s="21">
        <v>5311.13</v>
      </c>
      <c r="AK56" s="21">
        <v>5311.13</v>
      </c>
      <c r="AL56" s="21">
        <v>0.0</v>
      </c>
      <c r="AM56" s="21">
        <v>16.1713480949402</v>
      </c>
      <c r="AN56" s="58"/>
    </row>
    <row r="57">
      <c r="E57" s="57" t="s">
        <v>21</v>
      </c>
      <c r="F57" s="26">
        <f t="shared" ref="F57:I57" si="33">AVERAGE(F52:F56)</f>
        <v>5538.612</v>
      </c>
      <c r="G57" s="26">
        <f t="shared" si="33"/>
        <v>5538.612</v>
      </c>
      <c r="H57" s="26">
        <f t="shared" si="33"/>
        <v>0</v>
      </c>
      <c r="I57" s="26">
        <f t="shared" si="33"/>
        <v>10.51917038</v>
      </c>
      <c r="J57" s="59" t="str">
        <f>IF(MAX(ABS($F57-INDIRECT("'summary | ALG^({\gamma}) (low cost instances)'!F"&amp;ROW('summary | ALG^({gamma}) (low co'!$F$4)+(ROW()-9)/6)), ABS($G57-INDIRECT("'summary | ALG^({\gamma}) (low cost instances)'!G"&amp;ROW('summary | ALG^({gamma}) (low co'!$G$4)+(ROW()-9)/6)), ABS($H57-INDIRECT("'summary | ALG^({\gamma}) (low cost instances)'!H"&amp;ROW('summary | ALG^({gamma}) (low co'!$H$4)+(ROW()-9)/6)), ABS($I57-INDIRECT("'summary | ALG^({\gamma}) (low cost instances)'!I"&amp;ROW('summary | ALG^({gamma}) (low co'!$I$4)+(ROW()-9)/6)))&lt;0.00001, "ok", "not ok")</f>
        <v>ok</v>
      </c>
      <c r="K57" s="26">
        <f t="shared" ref="K57:L57" si="34">AVERAGE(K52:K56)</f>
        <v>4735.608</v>
      </c>
      <c r="L57" s="26">
        <f t="shared" si="34"/>
        <v>4735.608</v>
      </c>
      <c r="M57" s="26">
        <f>100*AVERAGE(M52:M56)</f>
        <v>0</v>
      </c>
      <c r="N57" s="26">
        <f>AVERAGE(N52:N56)</f>
        <v>15.13538184</v>
      </c>
      <c r="O57" s="59" t="str">
        <f>IF(MAX(ABS(K57-INDIRECT("'summary | ALG^({\gamma}) (low cost instances)'!L"&amp;ROW('summary | ALG^({gamma}) (low co'!$L$4)+(ROW()-9)/6)), ABS(L57-INDIRECT("'summary | ALG^({\gamma}) (low cost instances)'!M"&amp;ROW('summary | ALG^({gamma}) (low co'!$M$4)+(ROW()-9)/6)), ABS($M57-INDIRECT("'summary | ALG^({\gamma}) (low cost instances)'!N"&amp;ROW('summary | ALG^({gamma}) (low co'!$N$4)+(ROW()-9)/6)), ABS($N57-INDIRECT("'summary | ALG^({\gamma}) (low cost instances)'!O"&amp;ROW('summary | ALG^({gamma}) (low co'!$O$4)+(ROW()-9)/6)))&lt;0.00001, "ok", "not ok")</f>
        <v>ok</v>
      </c>
      <c r="AE57" s="26">
        <f t="shared" ref="AE57:AF57" si="35">AVERAGE(AE52:AE56)</f>
        <v>4662.274</v>
      </c>
      <c r="AF57" s="26">
        <f t="shared" si="35"/>
        <v>4662.274</v>
      </c>
      <c r="AG57" s="26">
        <f>100*AVERAGE(AG52:AG56)</f>
        <v>0</v>
      </c>
      <c r="AH57" s="26">
        <f>AVERAGE(AH52:AH56)</f>
        <v>156.2927307</v>
      </c>
      <c r="AI57" s="59" t="str">
        <f>IF(MAX(ABS(AE57-INDIRECT("'summary | ALG^({\gamma}) (low cost instances)'!AJ"&amp;ROW('summary | ALG^({gamma}) (low co'!$AJ$4)+(ROW()-9)/6)), ABS(AF57-INDIRECT("'summary | ALG^({\gamma}) (low cost instances)'!AK"&amp;ROW('summary | ALG^({gamma}) (low co'!$AK$4)+(ROW()-9)/6)), ABS(AG57-INDIRECT("'summary | ALG^({\gamma}) (low cost instances)'!AL"&amp;ROW('summary | ALG^({gamma}) (low co'!$AL$4)+(ROW()-9)/6)), ABS(AH57-INDIRECT("'summary | ALG^({\gamma}) (low cost instances)'!AM"&amp;ROW('summary | ALG^({gamma}) (low co'!$AM$4)+(ROW()-9)/6)))&lt;0.01, "ok", "not ok")</f>
        <v>ok</v>
      </c>
      <c r="AJ57" s="26">
        <f t="shared" ref="AJ57:AK57" si="36">AVERAGE(AJ52:AJ56)</f>
        <v>5549.03</v>
      </c>
      <c r="AK57" s="26">
        <f t="shared" si="36"/>
        <v>5549.03</v>
      </c>
      <c r="AL57" s="26">
        <f>100*AVERAGE(AL52:AL56)</f>
        <v>0</v>
      </c>
      <c r="AM57" s="26">
        <f>AVERAGE(AM52:AM56)</f>
        <v>6.636617231</v>
      </c>
      <c r="AN57" s="59" t="str">
        <f>IF(MAX(ABS(AJ57-INDIRECT("'summary | ALG^({\gamma}) (low cost instances)'!AV"&amp;ROW('summary | ALG^({gamma}) (low co'!$AV$4)+(ROW()-9)/6)), ABS(AK57-INDIRECT("'summary | ALG^({\gamma}) (low cost instances)'!AW"&amp;ROW('summary | ALG^({gamma}) (low co'!$AW$4)+(ROW()-9)/6)), ABS(AL57-INDIRECT("'summary | ALG^({\gamma}) (low cost instances)'!AX"&amp;ROW('summary | ALG^({gamma}) (low co'!$AX$4)+(ROW()-9)/6)), ABS(AM57-INDIRECT("'summary | ALG^({\gamma}) (low cost instances)'!AY"&amp;ROW('summary | ALG^({gamma}) (low co'!$AY$4)+(ROW()-9)/6)))&lt;0.01, "ok", "not ok")</f>
        <v>ok</v>
      </c>
    </row>
    <row r="58">
      <c r="D58" s="80">
        <v>50.0</v>
      </c>
      <c r="E58" s="68" t="s">
        <v>77</v>
      </c>
      <c r="F58" s="21">
        <v>5824.74</v>
      </c>
      <c r="G58" s="21">
        <v>5824.74</v>
      </c>
      <c r="H58" s="21">
        <v>0.0</v>
      </c>
      <c r="I58" s="21">
        <v>16.790602684021</v>
      </c>
      <c r="J58" s="58"/>
      <c r="K58" s="21">
        <v>5821.489989898</v>
      </c>
      <c r="L58" s="21">
        <v>5821.489989898</v>
      </c>
      <c r="M58" s="21">
        <v>0.0</v>
      </c>
      <c r="N58" s="21">
        <v>26.2177710533142</v>
      </c>
      <c r="O58" s="58"/>
      <c r="AE58" s="61">
        <v>4919.26</v>
      </c>
      <c r="AF58" s="61">
        <v>4919.26</v>
      </c>
      <c r="AG58" s="61">
        <v>0.0</v>
      </c>
      <c r="AH58" s="61">
        <v>3918.72371292114</v>
      </c>
      <c r="AI58" s="58"/>
      <c r="AJ58" s="21">
        <v>5819.75</v>
      </c>
      <c r="AK58" s="21">
        <v>5819.75</v>
      </c>
      <c r="AL58" s="21">
        <v>0.0</v>
      </c>
      <c r="AM58" s="21">
        <v>33.5613341331482</v>
      </c>
      <c r="AN58" s="58"/>
    </row>
    <row r="59">
      <c r="E59" s="68" t="s">
        <v>78</v>
      </c>
      <c r="F59" s="21">
        <v>6262.34</v>
      </c>
      <c r="G59" s="21">
        <v>6262.34</v>
      </c>
      <c r="H59" s="21">
        <v>0.0</v>
      </c>
      <c r="I59" s="21">
        <v>5.56904411315918</v>
      </c>
      <c r="J59" s="58"/>
      <c r="K59" s="21">
        <v>4221.4</v>
      </c>
      <c r="L59" s="21">
        <v>4221.4</v>
      </c>
      <c r="M59" s="21">
        <v>0.0</v>
      </c>
      <c r="N59" s="21">
        <v>45.0696320533752</v>
      </c>
      <c r="O59" s="58"/>
      <c r="AE59" s="61">
        <v>5270.32</v>
      </c>
      <c r="AF59" s="61">
        <v>5270.32</v>
      </c>
      <c r="AG59" s="61">
        <v>0.0</v>
      </c>
      <c r="AH59" s="61">
        <v>18.9562273025513</v>
      </c>
      <c r="AI59" s="58"/>
      <c r="AJ59" s="21">
        <v>6214.32</v>
      </c>
      <c r="AK59" s="21">
        <v>6214.32</v>
      </c>
      <c r="AL59" s="21">
        <v>0.0</v>
      </c>
      <c r="AM59" s="21">
        <v>5.89950299263001</v>
      </c>
      <c r="AN59" s="58"/>
    </row>
    <row r="60">
      <c r="E60" s="68" t="s">
        <v>79</v>
      </c>
      <c r="F60" s="21">
        <v>6142.98</v>
      </c>
      <c r="G60" s="21">
        <v>6142.98</v>
      </c>
      <c r="H60" s="21">
        <v>0.0</v>
      </c>
      <c r="I60" s="21">
        <v>6.10311365127564</v>
      </c>
      <c r="J60" s="58"/>
      <c r="K60" s="21">
        <v>6141.3</v>
      </c>
      <c r="L60" s="21">
        <v>6141.3</v>
      </c>
      <c r="M60" s="21">
        <v>0.0</v>
      </c>
      <c r="N60" s="21">
        <v>75.5301837921143</v>
      </c>
      <c r="O60" s="58"/>
      <c r="AE60" s="21">
        <v>5007.33</v>
      </c>
      <c r="AF60" s="21">
        <v>5007.33</v>
      </c>
      <c r="AG60" s="21">
        <v>0.0</v>
      </c>
      <c r="AH60" s="21">
        <v>1129.13658595085</v>
      </c>
      <c r="AI60" s="58"/>
      <c r="AJ60" s="21">
        <v>6142.98</v>
      </c>
      <c r="AK60" s="21">
        <v>6142.98</v>
      </c>
      <c r="AL60" s="21">
        <v>0.0</v>
      </c>
      <c r="AM60" s="21">
        <v>16.1575801372528</v>
      </c>
      <c r="AN60" s="58"/>
    </row>
    <row r="61">
      <c r="E61" s="68" t="s">
        <v>80</v>
      </c>
      <c r="F61" s="21">
        <v>6228.39</v>
      </c>
      <c r="G61" s="21">
        <v>6228.39</v>
      </c>
      <c r="H61" s="21">
        <v>0.0</v>
      </c>
      <c r="I61" s="21">
        <v>2.42181062698364</v>
      </c>
      <c r="J61" s="58"/>
      <c r="K61" s="21">
        <v>6227.66</v>
      </c>
      <c r="L61" s="21">
        <v>6227.66</v>
      </c>
      <c r="M61" s="21">
        <v>0.0</v>
      </c>
      <c r="N61" s="21">
        <v>12.9345481395721</v>
      </c>
      <c r="O61" s="58"/>
      <c r="AE61" s="21">
        <v>5026.59</v>
      </c>
      <c r="AF61" s="21">
        <v>5026.59</v>
      </c>
      <c r="AG61" s="21">
        <v>0.0</v>
      </c>
      <c r="AH61" s="21">
        <v>1619.2432012558</v>
      </c>
      <c r="AI61" s="58"/>
      <c r="AJ61" s="21">
        <v>6228.38999266667</v>
      </c>
      <c r="AK61" s="21">
        <v>6228.38999266667</v>
      </c>
      <c r="AL61" s="21">
        <v>0.0</v>
      </c>
      <c r="AM61" s="21">
        <v>10.0029680728912</v>
      </c>
      <c r="AN61" s="58"/>
    </row>
    <row r="62">
      <c r="E62" s="68" t="s">
        <v>81</v>
      </c>
      <c r="F62" s="61">
        <v>5995.04</v>
      </c>
      <c r="G62" s="61">
        <v>5995.04</v>
      </c>
      <c r="H62" s="61">
        <v>0.0</v>
      </c>
      <c r="I62" s="61">
        <v>4805.98821997643</v>
      </c>
      <c r="J62" s="58"/>
      <c r="K62" s="61">
        <v>3898.2</v>
      </c>
      <c r="L62" s="61">
        <v>3898.2</v>
      </c>
      <c r="M62" s="61">
        <v>0.0</v>
      </c>
      <c r="N62" s="61">
        <v>4822.21367406845</v>
      </c>
      <c r="O62" s="58"/>
      <c r="AE62" s="21">
        <v>5327.96</v>
      </c>
      <c r="AF62" s="21">
        <v>5301.96</v>
      </c>
      <c r="AG62" s="21">
        <v>0.00487991651588959</v>
      </c>
      <c r="AH62" s="21">
        <v>7201.11253380775</v>
      </c>
      <c r="AI62" s="58"/>
      <c r="AJ62" s="61">
        <v>5995.04</v>
      </c>
      <c r="AK62" s="61">
        <v>5995.04</v>
      </c>
      <c r="AL62" s="61">
        <v>0.0</v>
      </c>
      <c r="AM62" s="61">
        <v>4809.78648924828</v>
      </c>
      <c r="AN62" s="58"/>
    </row>
    <row r="63">
      <c r="E63" s="57" t="s">
        <v>21</v>
      </c>
      <c r="F63" s="26">
        <f t="shared" ref="F63:I63" si="37">AVERAGE(F58:F62)</f>
        <v>6090.698</v>
      </c>
      <c r="G63" s="26">
        <f t="shared" si="37"/>
        <v>6090.698</v>
      </c>
      <c r="H63" s="26">
        <f t="shared" si="37"/>
        <v>0</v>
      </c>
      <c r="I63" s="26">
        <f t="shared" si="37"/>
        <v>967.3745582</v>
      </c>
      <c r="J63" s="59" t="str">
        <f>IF(MAX(ABS($F63-INDIRECT("'summary | ALG^({\gamma}) (low cost instances)'!F"&amp;ROW('summary | ALG^({gamma}) (low co'!$F$4)+(ROW()-9)/6)), ABS($G63-INDIRECT("'summary | ALG^({\gamma}) (low cost instances)'!G"&amp;ROW('summary | ALG^({gamma}) (low co'!$G$4)+(ROW()-9)/6)), ABS($H63-INDIRECT("'summary | ALG^({\gamma}) (low cost instances)'!H"&amp;ROW('summary | ALG^({gamma}) (low co'!$H$4)+(ROW()-9)/6)), ABS($I63-INDIRECT("'summary | ALG^({\gamma}) (low cost instances)'!I"&amp;ROW('summary | ALG^({gamma}) (low co'!$I$4)+(ROW()-9)/6)))&lt;0.00001, "ok", "not ok")</f>
        <v>ok</v>
      </c>
      <c r="K63" s="26">
        <f t="shared" ref="K63:L63" si="38">AVERAGE(K58:K62)</f>
        <v>5262.009998</v>
      </c>
      <c r="L63" s="26">
        <f t="shared" si="38"/>
        <v>5262.009998</v>
      </c>
      <c r="M63" s="26">
        <f>100*AVERAGE(M58:M62)</f>
        <v>0</v>
      </c>
      <c r="N63" s="26">
        <f>AVERAGE(N58:N62)</f>
        <v>996.3931618</v>
      </c>
      <c r="O63" s="59" t="str">
        <f>IF(MAX(ABS(K63-INDIRECT("'summary | ALG^({\gamma}) (low cost instances)'!L"&amp;ROW('summary | ALG^({gamma}) (low co'!$L$4)+(ROW()-9)/6)), ABS(L63-INDIRECT("'summary | ALG^({\gamma}) (low cost instances)'!M"&amp;ROW('summary | ALG^({gamma}) (low co'!$M$4)+(ROW()-9)/6)), ABS($M63-INDIRECT("'summary | ALG^({\gamma}) (low cost instances)'!N"&amp;ROW('summary | ALG^({gamma}) (low co'!$N$4)+(ROW()-9)/6)), ABS($N63-INDIRECT("'summary | ALG^({\gamma}) (low cost instances)'!O"&amp;ROW('summary | ALG^({gamma}) (low co'!$O$4)+(ROW()-9)/6)))&lt;0.00001, "ok", "not ok")</f>
        <v>ok</v>
      </c>
      <c r="AE63" s="26">
        <f t="shared" ref="AE63:AF63" si="39">AVERAGE(AE58:AE62)</f>
        <v>5110.292</v>
      </c>
      <c r="AF63" s="26">
        <f t="shared" si="39"/>
        <v>5105.092</v>
      </c>
      <c r="AG63" s="26">
        <f>100*AVERAGE(AG58:AG62)</f>
        <v>0.09759833032</v>
      </c>
      <c r="AH63" s="26">
        <f>AVERAGE(AH58:AH62)</f>
        <v>2777.434452</v>
      </c>
      <c r="AI63" s="59" t="str">
        <f>IF(MAX(ABS(AE63-INDIRECT("'summary | ALG^({\gamma}) (low cost instances)'!AJ"&amp;ROW('summary | ALG^({gamma}) (low co'!$AJ$4)+(ROW()-9)/6)), ABS(AF63-INDIRECT("'summary | ALG^({\gamma}) (low cost instances)'!AK"&amp;ROW('summary | ALG^({gamma}) (low co'!$AK$4)+(ROW()-9)/6)), ABS(AG63-INDIRECT("'summary | ALG^({\gamma}) (low cost instances)'!AL"&amp;ROW('summary | ALG^({gamma}) (low co'!$AL$4)+(ROW()-9)/6)), ABS(AH63-INDIRECT("'summary | ALG^({\gamma}) (low cost instances)'!AM"&amp;ROW('summary | ALG^({gamma}) (low co'!$AM$4)+(ROW()-9)/6)))&lt;0.01, "ok", "not ok")</f>
        <v>ok</v>
      </c>
      <c r="AJ63" s="26">
        <f t="shared" ref="AJ63:AK63" si="40">AVERAGE(AJ58:AJ62)</f>
        <v>6080.095999</v>
      </c>
      <c r="AK63" s="26">
        <f t="shared" si="40"/>
        <v>6080.095999</v>
      </c>
      <c r="AL63" s="26">
        <f>100*AVERAGE(AL58:AL62)</f>
        <v>0</v>
      </c>
      <c r="AM63" s="26">
        <f>AVERAGE(AM58:AM62)</f>
        <v>975.0815749</v>
      </c>
      <c r="AN63" s="59" t="str">
        <f>IF(MAX(ABS(AJ63-INDIRECT("'summary | ALG^({\gamma}) (low cost instances)'!AV"&amp;ROW('summary | ALG^({gamma}) (low co'!$AV$4)+(ROW()-9)/6)), ABS(AK63-INDIRECT("'summary | ALG^({\gamma}) (low cost instances)'!AW"&amp;ROW('summary | ALG^({gamma}) (low co'!$AW$4)+(ROW()-9)/6)), ABS(AL63-INDIRECT("'summary | ALG^({\gamma}) (low cost instances)'!AX"&amp;ROW('summary | ALG^({gamma}) (low co'!$AX$4)+(ROW()-9)/6)), ABS(AM63-INDIRECT("'summary | ALG^({\gamma}) (low cost instances)'!AY"&amp;ROW('summary | ALG^({gamma}) (low co'!$AY$4)+(ROW()-9)/6)))&lt;0.01, "ok", "not ok")</f>
        <v>ok</v>
      </c>
    </row>
    <row r="64">
      <c r="D64" s="57" t="s">
        <v>21</v>
      </c>
      <c r="E64" s="82"/>
      <c r="F64" s="26"/>
      <c r="G64" s="26"/>
      <c r="H64" s="26"/>
      <c r="I64" s="26"/>
      <c r="J64" s="58"/>
      <c r="K64" s="27"/>
      <c r="L64" s="27"/>
      <c r="M64" s="27"/>
      <c r="N64" s="27"/>
      <c r="O64" s="58"/>
      <c r="AE64" s="27"/>
      <c r="AF64" s="27"/>
      <c r="AG64" s="27"/>
      <c r="AH64" s="27"/>
      <c r="AI64" s="58"/>
      <c r="AJ64" s="27"/>
      <c r="AK64" s="27"/>
      <c r="AL64" s="27"/>
      <c r="AM64" s="27"/>
      <c r="AN64" s="58"/>
    </row>
    <row r="65">
      <c r="C65" s="80">
        <v>2.0</v>
      </c>
      <c r="D65" s="80">
        <v>5.0</v>
      </c>
      <c r="E65" s="21" t="s">
        <v>32</v>
      </c>
      <c r="F65" s="21">
        <v>1835.54</v>
      </c>
      <c r="G65" s="21">
        <v>1835.54</v>
      </c>
      <c r="H65" s="21">
        <v>0.0</v>
      </c>
      <c r="I65" s="21">
        <v>0.0198378562927246</v>
      </c>
      <c r="J65" s="58"/>
      <c r="K65" s="21">
        <v>1834.43</v>
      </c>
      <c r="L65" s="21">
        <v>1834.43</v>
      </c>
      <c r="M65" s="21">
        <v>0.0</v>
      </c>
      <c r="N65" s="21">
        <v>0.0331721305847168</v>
      </c>
      <c r="O65" s="58"/>
      <c r="AE65" s="21">
        <v>1727.89</v>
      </c>
      <c r="AF65" s="21">
        <v>1727.89</v>
      </c>
      <c r="AG65" s="21">
        <v>0.0</v>
      </c>
      <c r="AH65" s="21">
        <v>0.112792015075684</v>
      </c>
      <c r="AI65" s="58"/>
      <c r="AJ65" s="21">
        <v>1804.89</v>
      </c>
      <c r="AK65" s="21">
        <v>1804.89</v>
      </c>
      <c r="AL65" s="21">
        <v>0.0</v>
      </c>
      <c r="AM65" s="21">
        <v>0.0266900062561035</v>
      </c>
      <c r="AN65" s="58"/>
    </row>
    <row r="66">
      <c r="E66" s="21" t="s">
        <v>33</v>
      </c>
      <c r="F66" s="21">
        <v>1627.26</v>
      </c>
      <c r="G66" s="21">
        <v>1627.26</v>
      </c>
      <c r="H66" s="21">
        <v>0.0</v>
      </c>
      <c r="I66" s="21">
        <v>0.0417249202728272</v>
      </c>
      <c r="J66" s="58"/>
      <c r="K66" s="21">
        <v>1626.37</v>
      </c>
      <c r="L66" s="21">
        <v>1626.37</v>
      </c>
      <c r="M66" s="21">
        <v>0.0</v>
      </c>
      <c r="N66" s="21">
        <v>0.150224924087524</v>
      </c>
      <c r="O66" s="58"/>
      <c r="AE66" s="21">
        <v>1488.21</v>
      </c>
      <c r="AF66" s="21">
        <v>1488.21</v>
      </c>
      <c r="AG66" s="21">
        <v>0.0</v>
      </c>
      <c r="AH66" s="21">
        <v>224.033797979355</v>
      </c>
      <c r="AI66" s="58"/>
      <c r="AJ66" s="21">
        <v>1926.86</v>
      </c>
      <c r="AK66" s="21">
        <v>1926.86</v>
      </c>
      <c r="AL66" s="21">
        <v>0.0</v>
      </c>
      <c r="AM66" s="21">
        <v>0.0417022705078125</v>
      </c>
      <c r="AN66" s="58"/>
    </row>
    <row r="67">
      <c r="E67" s="21" t="s">
        <v>34</v>
      </c>
      <c r="F67" s="21">
        <v>2981.02</v>
      </c>
      <c r="G67" s="21">
        <v>2981.02</v>
      </c>
      <c r="H67" s="21">
        <v>0.0</v>
      </c>
      <c r="I67" s="21">
        <v>0.0251448154449463</v>
      </c>
      <c r="J67" s="58"/>
      <c r="K67" s="21">
        <v>2428.41</v>
      </c>
      <c r="L67" s="21">
        <v>2428.41</v>
      </c>
      <c r="M67" s="21">
        <v>0.0</v>
      </c>
      <c r="N67" s="21">
        <v>0.134002208709717</v>
      </c>
      <c r="O67" s="58"/>
      <c r="AE67" s="21">
        <v>2428.41</v>
      </c>
      <c r="AF67" s="21">
        <v>2428.41</v>
      </c>
      <c r="AG67" s="21">
        <v>0.0</v>
      </c>
      <c r="AH67" s="21">
        <v>0.247910022735596</v>
      </c>
      <c r="AI67" s="58"/>
      <c r="AJ67" s="21">
        <v>2440.76</v>
      </c>
      <c r="AK67" s="21">
        <v>2440.76</v>
      </c>
      <c r="AL67" s="21">
        <v>0.0</v>
      </c>
      <c r="AM67" s="21">
        <v>0.033189058303833</v>
      </c>
      <c r="AN67" s="58"/>
    </row>
    <row r="68">
      <c r="E68" s="21" t="s">
        <v>35</v>
      </c>
      <c r="F68" s="21">
        <v>2357.99</v>
      </c>
      <c r="G68" s="21">
        <v>2357.99</v>
      </c>
      <c r="H68" s="21">
        <v>0.0</v>
      </c>
      <c r="I68" s="21">
        <v>0.0361058712005615</v>
      </c>
      <c r="J68" s="58"/>
      <c r="K68" s="21">
        <v>2354.83</v>
      </c>
      <c r="L68" s="21">
        <v>2354.83</v>
      </c>
      <c r="M68" s="21">
        <v>0.0</v>
      </c>
      <c r="N68" s="21">
        <v>0.31646203994751</v>
      </c>
      <c r="O68" s="58"/>
      <c r="AE68" s="21">
        <v>1846.41</v>
      </c>
      <c r="AF68" s="21">
        <v>1846.41</v>
      </c>
      <c r="AG68" s="21">
        <v>0.0</v>
      </c>
      <c r="AH68" s="21">
        <v>0.119678020477295</v>
      </c>
      <c r="AI68" s="58"/>
      <c r="AJ68" s="21">
        <v>1802.96</v>
      </c>
      <c r="AK68" s="21">
        <v>1802.96</v>
      </c>
      <c r="AL68" s="21">
        <v>0.0</v>
      </c>
      <c r="AM68" s="21">
        <v>0.0447072982788086</v>
      </c>
      <c r="AN68" s="58"/>
    </row>
    <row r="69">
      <c r="E69" s="21" t="s">
        <v>36</v>
      </c>
      <c r="F69" s="21">
        <v>1401.93</v>
      </c>
      <c r="G69" s="21">
        <v>1401.93</v>
      </c>
      <c r="H69" s="21">
        <v>0.0</v>
      </c>
      <c r="I69" s="21">
        <v>0.0223331451416016</v>
      </c>
      <c r="J69" s="58"/>
      <c r="K69" s="21">
        <v>1184.74</v>
      </c>
      <c r="L69" s="21">
        <v>1184.74</v>
      </c>
      <c r="M69" s="21">
        <v>0.0</v>
      </c>
      <c r="N69" s="21">
        <v>0.145503997802734</v>
      </c>
      <c r="O69" s="58"/>
      <c r="AE69" s="21">
        <v>1184.74</v>
      </c>
      <c r="AF69" s="21">
        <v>1184.74</v>
      </c>
      <c r="AG69" s="21">
        <v>0.0</v>
      </c>
      <c r="AH69" s="21">
        <v>0.0481946468353272</v>
      </c>
      <c r="AI69" s="58"/>
      <c r="AJ69" s="21">
        <v>1184.74</v>
      </c>
      <c r="AK69" s="21">
        <v>1184.74</v>
      </c>
      <c r="AL69" s="21">
        <v>0.0</v>
      </c>
      <c r="AM69" s="21">
        <v>0.0294759273529053</v>
      </c>
      <c r="AN69" s="58"/>
    </row>
    <row r="70">
      <c r="E70" s="57" t="s">
        <v>21</v>
      </c>
      <c r="F70" s="26">
        <f t="shared" ref="F70:I70" si="41">AVERAGE(F65:F69)</f>
        <v>2040.748</v>
      </c>
      <c r="G70" s="26">
        <f t="shared" si="41"/>
        <v>2040.748</v>
      </c>
      <c r="H70" s="26">
        <f t="shared" si="41"/>
        <v>0</v>
      </c>
      <c r="I70" s="26">
        <f t="shared" si="41"/>
        <v>0.02902932167</v>
      </c>
      <c r="J70" s="59" t="str">
        <f>IF(MAX(ABS($F70-INDIRECT("'summary | ALG^({\gamma}) (low cost instances)'!F"&amp;ROW('summary | ALG^({gamma}) (low co'!$F$5)+(ROW()-10)/6)), ABS($G70-INDIRECT("'summary | ALG^({\gamma}) (low cost instances)'!G"&amp;ROW('summary | ALG^({gamma}) (low co'!$G$5)+(ROW()-10)/6)), ABS($H70-INDIRECT("'summary | ALG^({\gamma}) (low cost instances)'!H"&amp;ROW('summary | ALG^({gamma}) (low co'!$H$5)+(ROW()-10)/6)), ABS($I70-INDIRECT("'summary | ALG^({\gamma}) (low cost instances)'!I"&amp;ROW('summary | ALG^({gamma}) (low co'!$I$5)+(ROW()-10)/6)))&lt;0.00001, "ok", "not ok")</f>
        <v>ok</v>
      </c>
      <c r="K70" s="26">
        <f t="shared" ref="K70:L70" si="42">AVERAGE(K65:K69)</f>
        <v>1885.756</v>
      </c>
      <c r="L70" s="26">
        <f t="shared" si="42"/>
        <v>1885.756</v>
      </c>
      <c r="M70" s="26">
        <f>100*AVERAGE(M65:M69)</f>
        <v>0</v>
      </c>
      <c r="N70" s="26">
        <f>AVERAGE(N65:N69)</f>
        <v>0.1558730602</v>
      </c>
      <c r="O70" s="59" t="str">
        <f>IF(MAX(ABS(K70-INDIRECT("'summary | ALG^({\gamma}) (low cost instances)'!L"&amp;ROW('summary | ALG^({gamma}) (low co'!$L$5)+(ROW()-10)/6)), ABS(L70-INDIRECT("'summary | ALG^({\gamma}) (low cost instances)'!M"&amp;ROW('summary | ALG^({gamma}) (low co'!$M$5)+(ROW()-10)/6)), ABS($M70-INDIRECT("'summary | ALG^({\gamma}) (low cost instances)'!N"&amp;ROW('summary | ALG^({gamma}) (low co'!$N$5)+(ROW()-10)/6)), ABS($N70-INDIRECT("'summary | ALG^({\gamma}) (low cost instances)'!O"&amp;ROW('summary | ALG^({gamma}) (low co'!$O$5)+(ROW()-10)/6)))&lt;0.00001, "ok", "not ok")</f>
        <v>ok</v>
      </c>
      <c r="AE70" s="26">
        <f t="shared" ref="AE70:AF70" si="43">AVERAGE(AE65:AE69)</f>
        <v>1735.132</v>
      </c>
      <c r="AF70" s="26">
        <f t="shared" si="43"/>
        <v>1735.132</v>
      </c>
      <c r="AG70" s="26">
        <f>100*AVERAGE(AG65:AG69)</f>
        <v>0</v>
      </c>
      <c r="AH70" s="26">
        <f>AVERAGE(AH65:AH69)</f>
        <v>44.91247454</v>
      </c>
      <c r="AI70" s="59" t="str">
        <f>IF(MAX(ABS(AE70-INDIRECT("'summary | ALG^({\gamma}) (low cost instances)'!AJ"&amp;ROW('summary | ALG^({gamma}) (low co'!$AJ$5)+(ROW()-10)/6)), ABS(AF70-INDIRECT("'summary | ALG^({\gamma}) (low cost instances)'!AK"&amp;ROW('summary | ALG^({gamma}) (low co'!$AK$5)+(ROW()-10)/6)), ABS(AG70-INDIRECT("'summary | ALG^({\gamma}) (low cost instances)'!AL"&amp;ROW('summary | ALG^({gamma}) (low co'!$AL$5)+(ROW()-10)/6)), ABS(AH70-INDIRECT("'summary | ALG^({\gamma}) (low cost instances)'!AM"&amp;ROW('summary | ALG^({gamma}) (low co'!$AM$5)+(ROW()-10)/6)))&lt;0.01, "ok", "not ok")</f>
        <v>ok</v>
      </c>
      <c r="AJ70" s="26">
        <f t="shared" ref="AJ70:AK70" si="44">AVERAGE(AJ65:AJ69)</f>
        <v>1832.042</v>
      </c>
      <c r="AK70" s="26">
        <f t="shared" si="44"/>
        <v>1832.042</v>
      </c>
      <c r="AL70" s="26">
        <f>100*AVERAGE(AL65:AL69)</f>
        <v>0</v>
      </c>
      <c r="AM70" s="26">
        <f>AVERAGE(AM65:AM69)</f>
        <v>0.03515291214</v>
      </c>
      <c r="AN70" s="59" t="str">
        <f>IF(MAX(ABS(AJ70-INDIRECT("'summary | ALG^({\gamma}) (low cost instances)'!AV"&amp;ROW('summary | ALG^({gamma}) (low co'!$AV$5)+(ROW()-10)/6)), ABS(AK70-INDIRECT("'summary | ALG^({\gamma}) (low cost instances)'!AW"&amp;ROW('summary | ALG^({gamma}) (low co'!$AW$5)+(ROW()-10)/6)), ABS(AL70-INDIRECT("'summary | ALG^({\gamma}) (low cost instances)'!AX"&amp;ROW('summary | ALG^({gamma}) (low co'!$AX$5)+(ROW()-10)/6)), ABS(AM70-INDIRECT("'summary | ALG^({\gamma}) (low cost instances)'!AY"&amp;ROW('summary | ALG^({gamma}) (low co'!$AY$5)+(ROW()-10)/6)))&lt;0.01, "ok", "not ok")</f>
        <v>ok</v>
      </c>
    </row>
    <row r="71">
      <c r="D71" s="80">
        <v>10.0</v>
      </c>
      <c r="E71" s="21" t="s">
        <v>37</v>
      </c>
      <c r="F71" s="21">
        <v>2912.22</v>
      </c>
      <c r="G71" s="21">
        <v>2912.22</v>
      </c>
      <c r="H71" s="21">
        <v>0.0</v>
      </c>
      <c r="I71" s="21">
        <v>0.580573081970215</v>
      </c>
      <c r="J71" s="58"/>
      <c r="K71" s="21">
        <v>2908.87</v>
      </c>
      <c r="L71" s="21">
        <v>2908.87</v>
      </c>
      <c r="M71" s="21">
        <v>0.0</v>
      </c>
      <c r="N71" s="21">
        <v>1.42638802528381</v>
      </c>
      <c r="O71" s="58"/>
      <c r="AE71" s="21">
        <v>2924.74</v>
      </c>
      <c r="AF71" s="21">
        <v>2924.74</v>
      </c>
      <c r="AG71" s="21">
        <v>0.0</v>
      </c>
      <c r="AH71" s="21">
        <v>0.963749885559082</v>
      </c>
      <c r="AI71" s="58"/>
      <c r="AJ71" s="21">
        <v>2912.22</v>
      </c>
      <c r="AK71" s="21">
        <v>2912.22</v>
      </c>
      <c r="AL71" s="21">
        <v>0.0</v>
      </c>
      <c r="AM71" s="21">
        <v>0.546550035476685</v>
      </c>
      <c r="AN71" s="58"/>
    </row>
    <row r="72">
      <c r="E72" s="21" t="s">
        <v>38</v>
      </c>
      <c r="F72" s="21">
        <v>3194.34</v>
      </c>
      <c r="G72" s="21">
        <v>3194.34</v>
      </c>
      <c r="H72" s="21">
        <v>0.0</v>
      </c>
      <c r="I72" s="21">
        <v>0.0652017593383789</v>
      </c>
      <c r="J72" s="58"/>
      <c r="K72" s="21">
        <v>2745.49</v>
      </c>
      <c r="L72" s="21">
        <v>2745.49</v>
      </c>
      <c r="M72" s="21">
        <v>0.0</v>
      </c>
      <c r="N72" s="21">
        <v>1.34081721305847</v>
      </c>
      <c r="O72" s="58"/>
      <c r="AE72" s="21">
        <v>2745.49</v>
      </c>
      <c r="AF72" s="21">
        <v>2745.49</v>
      </c>
      <c r="AG72" s="21">
        <v>0.0</v>
      </c>
      <c r="AH72" s="21">
        <v>0.700546979904175</v>
      </c>
      <c r="AI72" s="58"/>
      <c r="AJ72" s="21">
        <v>3194.34</v>
      </c>
      <c r="AK72" s="21">
        <v>3194.34</v>
      </c>
      <c r="AL72" s="21">
        <v>0.0</v>
      </c>
      <c r="AM72" s="21">
        <v>0.113862752914429</v>
      </c>
      <c r="AN72" s="58"/>
    </row>
    <row r="73">
      <c r="E73" s="21" t="s">
        <v>39</v>
      </c>
      <c r="F73" s="21">
        <v>2769.63</v>
      </c>
      <c r="G73" s="21">
        <v>2769.63</v>
      </c>
      <c r="H73" s="21">
        <v>0.0</v>
      </c>
      <c r="I73" s="21">
        <v>0.273937940597534</v>
      </c>
      <c r="J73" s="58"/>
      <c r="K73" s="21">
        <v>2160.18</v>
      </c>
      <c r="L73" s="21">
        <v>2160.18</v>
      </c>
      <c r="M73" s="21">
        <v>0.0</v>
      </c>
      <c r="N73" s="21">
        <v>0.483572006225586</v>
      </c>
      <c r="O73" s="58"/>
      <c r="AE73" s="21">
        <v>2808.87</v>
      </c>
      <c r="AF73" s="21">
        <v>2808.87</v>
      </c>
      <c r="AG73" s="21">
        <v>0.0</v>
      </c>
      <c r="AH73" s="21">
        <v>0.535164833068848</v>
      </c>
      <c r="AI73" s="58"/>
      <c r="AJ73" s="21">
        <v>2631.63</v>
      </c>
      <c r="AK73" s="21">
        <v>2631.63</v>
      </c>
      <c r="AL73" s="21">
        <v>0.0</v>
      </c>
      <c r="AM73" s="21">
        <v>0.160470008850098</v>
      </c>
      <c r="AN73" s="58"/>
    </row>
    <row r="74">
      <c r="E74" s="21" t="s">
        <v>40</v>
      </c>
      <c r="F74" s="21">
        <v>3414.82</v>
      </c>
      <c r="G74" s="21">
        <v>3414.82</v>
      </c>
      <c r="H74" s="21">
        <v>0.0</v>
      </c>
      <c r="I74" s="21">
        <v>0.287673234939575</v>
      </c>
      <c r="J74" s="58"/>
      <c r="K74" s="21">
        <v>3410.68</v>
      </c>
      <c r="L74" s="21">
        <v>3410.68</v>
      </c>
      <c r="M74" s="21">
        <v>0.0</v>
      </c>
      <c r="N74" s="21">
        <v>1.35140109062195</v>
      </c>
      <c r="O74" s="58"/>
      <c r="AE74" s="21">
        <v>2422.42</v>
      </c>
      <c r="AF74" s="21">
        <v>2422.42</v>
      </c>
      <c r="AG74" s="21">
        <v>0.0</v>
      </c>
      <c r="AH74" s="21">
        <v>0.997452020645142</v>
      </c>
      <c r="AI74" s="58"/>
      <c r="AJ74" s="21">
        <v>3414.82</v>
      </c>
      <c r="AK74" s="21">
        <v>3414.82</v>
      </c>
      <c r="AL74" s="21">
        <v>0.0</v>
      </c>
      <c r="AM74" s="21">
        <v>0.339453220367432</v>
      </c>
      <c r="AN74" s="58"/>
    </row>
    <row r="75">
      <c r="E75" s="21" t="s">
        <v>41</v>
      </c>
      <c r="F75" s="21">
        <v>3000.94999533333</v>
      </c>
      <c r="G75" s="21">
        <v>3000.94999533333</v>
      </c>
      <c r="H75" s="21">
        <v>0.0</v>
      </c>
      <c r="I75" s="21">
        <v>0.136506080627441</v>
      </c>
      <c r="J75" s="58"/>
      <c r="K75" s="21">
        <v>2076.4</v>
      </c>
      <c r="L75" s="21">
        <v>2076.4</v>
      </c>
      <c r="M75" s="21">
        <v>0.0</v>
      </c>
      <c r="N75" s="21">
        <v>0.67986011505127</v>
      </c>
      <c r="O75" s="58"/>
      <c r="AE75" s="21">
        <v>2076.4</v>
      </c>
      <c r="AF75" s="21">
        <v>2076.4</v>
      </c>
      <c r="AG75" s="21">
        <v>0.0</v>
      </c>
      <c r="AH75" s="21">
        <v>0.725120067596436</v>
      </c>
      <c r="AI75" s="58"/>
      <c r="AJ75" s="21">
        <v>3000.95</v>
      </c>
      <c r="AK75" s="21">
        <v>3000.95</v>
      </c>
      <c r="AL75" s="21">
        <v>0.0</v>
      </c>
      <c r="AM75" s="21">
        <v>0.182869911193848</v>
      </c>
      <c r="AN75" s="58"/>
    </row>
    <row r="76">
      <c r="E76" s="57" t="s">
        <v>21</v>
      </c>
      <c r="F76" s="26">
        <f t="shared" ref="F76:I76" si="45">AVERAGE(F71:F75)</f>
        <v>3058.391999</v>
      </c>
      <c r="G76" s="26">
        <f t="shared" si="45"/>
        <v>3058.391999</v>
      </c>
      <c r="H76" s="26">
        <f t="shared" si="45"/>
        <v>0</v>
      </c>
      <c r="I76" s="26">
        <f t="shared" si="45"/>
        <v>0.2687784195</v>
      </c>
      <c r="J76" s="59" t="str">
        <f>IF(MAX(ABS($F76-INDIRECT("'summary | ALG^({\gamma}) (low cost instances)'!F"&amp;ROW('summary | ALG^({gamma}) (low co'!$F$5)+(ROW()-10)/6)), ABS($G76-INDIRECT("'summary | ALG^({\gamma}) (low cost instances)'!G"&amp;ROW('summary | ALG^({gamma}) (low co'!$G$5)+(ROW()-10)/6)), ABS($H76-INDIRECT("'summary | ALG^({\gamma}) (low cost instances)'!H"&amp;ROW('summary | ALG^({gamma}) (low co'!$H$5)+(ROW()-10)/6)), ABS($I76-INDIRECT("'summary | ALG^({\gamma}) (low cost instances)'!I"&amp;ROW('summary | ALG^({gamma}) (low co'!$I$5)+(ROW()-10)/6)))&lt;0.00001, "ok", "not ok")</f>
        <v>ok</v>
      </c>
      <c r="K76" s="26">
        <f t="shared" ref="K76:L76" si="46">AVERAGE(K71:K75)</f>
        <v>2660.324</v>
      </c>
      <c r="L76" s="26">
        <f t="shared" si="46"/>
        <v>2660.324</v>
      </c>
      <c r="M76" s="26">
        <f>100*AVERAGE(M71:M75)</f>
        <v>0</v>
      </c>
      <c r="N76" s="26">
        <f>AVERAGE(N71:N75)</f>
        <v>1.05640769</v>
      </c>
      <c r="O76" s="59" t="str">
        <f>IF(MAX(ABS(K76-INDIRECT("'summary | ALG^({\gamma}) (low cost instances)'!L"&amp;ROW('summary | ALG^({gamma}) (low co'!$L$5)+(ROW()-10)/6)), ABS(L76-INDIRECT("'summary | ALG^({\gamma}) (low cost instances)'!M"&amp;ROW('summary | ALG^({gamma}) (low co'!$M$5)+(ROW()-10)/6)), ABS($M76-INDIRECT("'summary | ALG^({\gamma}) (low cost instances)'!N"&amp;ROW('summary | ALG^({gamma}) (low co'!$N$5)+(ROW()-10)/6)), ABS($N76-INDIRECT("'summary | ALG^({\gamma}) (low cost instances)'!O"&amp;ROW('summary | ALG^({gamma}) (low co'!$O$5)+(ROW()-10)/6)))&lt;0.00001, "ok", "not ok")</f>
        <v>ok</v>
      </c>
      <c r="AE76" s="26">
        <f t="shared" ref="AE76:AF76" si="47">AVERAGE(AE71:AE75)</f>
        <v>2595.584</v>
      </c>
      <c r="AF76" s="26">
        <f t="shared" si="47"/>
        <v>2595.584</v>
      </c>
      <c r="AG76" s="26">
        <f>100*AVERAGE(AG71:AG75)</f>
        <v>0</v>
      </c>
      <c r="AH76" s="26">
        <f>AVERAGE(AH71:AH75)</f>
        <v>0.7844067574</v>
      </c>
      <c r="AI76" s="59" t="str">
        <f>IF(MAX(ABS(AE76-INDIRECT("'summary | ALG^({\gamma}) (low cost instances)'!AJ"&amp;ROW('summary | ALG^({gamma}) (low co'!$AJ$5)+(ROW()-10)/6)), ABS(AF76-INDIRECT("'summary | ALG^({\gamma}) (low cost instances)'!AK"&amp;ROW('summary | ALG^({gamma}) (low co'!$AK$5)+(ROW()-10)/6)), ABS(AG76-INDIRECT("'summary | ALG^({\gamma}) (low cost instances)'!AL"&amp;ROW('summary | ALG^({gamma}) (low co'!$AL$5)+(ROW()-10)/6)), ABS(AH76-INDIRECT("'summary | ALG^({\gamma}) (low cost instances)'!AM"&amp;ROW('summary | ALG^({gamma}) (low co'!$AM$5)+(ROW()-10)/6)))&lt;0.01, "ok", "not ok")</f>
        <v>ok</v>
      </c>
      <c r="AJ76" s="26">
        <f t="shared" ref="AJ76:AK76" si="48">AVERAGE(AJ71:AJ75)</f>
        <v>3030.792</v>
      </c>
      <c r="AK76" s="26">
        <f t="shared" si="48"/>
        <v>3030.792</v>
      </c>
      <c r="AL76" s="26">
        <f>100*AVERAGE(AL71:AL75)</f>
        <v>0</v>
      </c>
      <c r="AM76" s="26">
        <f>AVERAGE(AM71:AM75)</f>
        <v>0.2686411858</v>
      </c>
      <c r="AN76" s="59" t="str">
        <f>IF(MAX(ABS(AJ76-INDIRECT("'summary | ALG^({\gamma}) (low cost instances)'!AV"&amp;ROW('summary | ALG^({gamma}) (low co'!$AV$5)+(ROW()-10)/6)), ABS(AK76-INDIRECT("'summary | ALG^({\gamma}) (low cost instances)'!AW"&amp;ROW('summary | ALG^({gamma}) (low co'!$AW$5)+(ROW()-10)/6)), ABS(AL76-INDIRECT("'summary | ALG^({\gamma}) (low cost instances)'!AX"&amp;ROW('summary | ALG^({gamma}) (low co'!$AX$5)+(ROW()-10)/6)), ABS(AM76-INDIRECT("'summary | ALG^({\gamma}) (low cost instances)'!AY"&amp;ROW('summary | ALG^({gamma}) (low co'!$AY$5)+(ROW()-10)/6)))&lt;0.01, "ok", "not ok")</f>
        <v>ok</v>
      </c>
    </row>
    <row r="77">
      <c r="D77" s="80">
        <v>15.0</v>
      </c>
      <c r="E77" s="21" t="s">
        <v>42</v>
      </c>
      <c r="F77" s="21">
        <v>3415.41</v>
      </c>
      <c r="G77" s="21">
        <v>3415.41</v>
      </c>
      <c r="H77" s="21">
        <v>0.0</v>
      </c>
      <c r="I77" s="21">
        <v>0.622236967086792</v>
      </c>
      <c r="J77" s="58"/>
      <c r="K77" s="21">
        <v>3412.71</v>
      </c>
      <c r="L77" s="21">
        <v>3412.71</v>
      </c>
      <c r="M77" s="21">
        <v>0.0</v>
      </c>
      <c r="N77" s="21">
        <v>1.56100225448608</v>
      </c>
      <c r="O77" s="58"/>
      <c r="AE77" s="21">
        <v>2449.93</v>
      </c>
      <c r="AF77" s="21">
        <v>2449.93</v>
      </c>
      <c r="AG77" s="21">
        <v>0.0</v>
      </c>
      <c r="AH77" s="21">
        <v>1.11804103851318</v>
      </c>
      <c r="AI77" s="58"/>
      <c r="AJ77" s="21">
        <v>3415.41</v>
      </c>
      <c r="AK77" s="21">
        <v>3415.41</v>
      </c>
      <c r="AL77" s="21">
        <v>0.0</v>
      </c>
      <c r="AM77" s="21">
        <v>0.81551194190979</v>
      </c>
      <c r="AN77" s="58"/>
    </row>
    <row r="78">
      <c r="E78" s="21" t="s">
        <v>43</v>
      </c>
      <c r="F78" s="21">
        <v>3408.59</v>
      </c>
      <c r="G78" s="21">
        <v>3408.59</v>
      </c>
      <c r="H78" s="21">
        <v>0.0</v>
      </c>
      <c r="I78" s="21">
        <v>0.413082838058472</v>
      </c>
      <c r="J78" s="58"/>
      <c r="K78" s="21">
        <v>2463.69</v>
      </c>
      <c r="L78" s="21">
        <v>2463.69</v>
      </c>
      <c r="M78" s="21">
        <v>0.0</v>
      </c>
      <c r="N78" s="21">
        <v>1.71495389938355</v>
      </c>
      <c r="O78" s="58"/>
      <c r="AE78" s="21">
        <v>2859.74</v>
      </c>
      <c r="AF78" s="21">
        <v>2859.74</v>
      </c>
      <c r="AG78" s="21">
        <v>0.0</v>
      </c>
      <c r="AH78" s="21">
        <v>1.40287923812866</v>
      </c>
      <c r="AI78" s="58"/>
      <c r="AJ78" s="21">
        <v>3365.54</v>
      </c>
      <c r="AK78" s="21">
        <v>3365.54</v>
      </c>
      <c r="AL78" s="21">
        <v>0.0</v>
      </c>
      <c r="AM78" s="21">
        <v>0.623287916183472</v>
      </c>
      <c r="AN78" s="58"/>
    </row>
    <row r="79">
      <c r="E79" s="21" t="s">
        <v>44</v>
      </c>
      <c r="F79" s="21">
        <v>3630.99</v>
      </c>
      <c r="G79" s="21">
        <v>3630.99</v>
      </c>
      <c r="H79" s="21">
        <v>0.0</v>
      </c>
      <c r="I79" s="21">
        <v>0.522174835205078</v>
      </c>
      <c r="J79" s="58"/>
      <c r="K79" s="21">
        <v>2692.51</v>
      </c>
      <c r="L79" s="21">
        <v>2692.51</v>
      </c>
      <c r="M79" s="21">
        <v>0.0</v>
      </c>
      <c r="N79" s="21">
        <v>1.64920115470886</v>
      </c>
      <c r="O79" s="58"/>
      <c r="AE79" s="21">
        <v>2985.51</v>
      </c>
      <c r="AF79" s="21">
        <v>2985.51</v>
      </c>
      <c r="AG79" s="21">
        <v>0.0</v>
      </c>
      <c r="AH79" s="21">
        <v>3.14903807640076</v>
      </c>
      <c r="AI79" s="58"/>
      <c r="AJ79" s="21">
        <v>3630.99</v>
      </c>
      <c r="AK79" s="21">
        <v>3630.99</v>
      </c>
      <c r="AL79" s="21">
        <v>0.0</v>
      </c>
      <c r="AM79" s="21">
        <v>0.798136949539185</v>
      </c>
      <c r="AN79" s="58"/>
    </row>
    <row r="80">
      <c r="E80" s="21" t="s">
        <v>45</v>
      </c>
      <c r="F80" s="21">
        <v>3455.82</v>
      </c>
      <c r="G80" s="21">
        <v>3455.82</v>
      </c>
      <c r="H80" s="21">
        <v>0.0</v>
      </c>
      <c r="I80" s="21">
        <v>0.544710874557495</v>
      </c>
      <c r="J80" s="58"/>
      <c r="K80" s="21">
        <v>3452.15</v>
      </c>
      <c r="L80" s="21">
        <v>3452.15</v>
      </c>
      <c r="M80" s="21">
        <v>0.0</v>
      </c>
      <c r="N80" s="21">
        <v>1.49797606468201</v>
      </c>
      <c r="O80" s="58"/>
      <c r="AE80" s="21">
        <v>2437.88</v>
      </c>
      <c r="AF80" s="21">
        <v>2437.88</v>
      </c>
      <c r="AG80" s="21">
        <v>0.0</v>
      </c>
      <c r="AH80" s="21">
        <v>1.03418779373169</v>
      </c>
      <c r="AI80" s="58"/>
      <c r="AJ80" s="21">
        <v>3312.86</v>
      </c>
      <c r="AK80" s="21">
        <v>3312.86</v>
      </c>
      <c r="AL80" s="21">
        <v>0.0</v>
      </c>
      <c r="AM80" s="21">
        <v>0.357541084289551</v>
      </c>
      <c r="AN80" s="58"/>
    </row>
    <row r="81">
      <c r="E81" s="21" t="s">
        <v>46</v>
      </c>
      <c r="F81" s="21">
        <v>3257.4</v>
      </c>
      <c r="G81" s="21">
        <v>3257.4</v>
      </c>
      <c r="H81" s="21">
        <v>0.0</v>
      </c>
      <c r="I81" s="21">
        <v>0.559867858886719</v>
      </c>
      <c r="J81" s="58"/>
      <c r="K81" s="21">
        <v>2530.84</v>
      </c>
      <c r="L81" s="21">
        <v>2530.84</v>
      </c>
      <c r="M81" s="21">
        <v>0.0</v>
      </c>
      <c r="N81" s="21">
        <v>1.14430594444275</v>
      </c>
      <c r="O81" s="58"/>
      <c r="AE81" s="21">
        <v>2853.4</v>
      </c>
      <c r="AF81" s="21">
        <v>2853.4</v>
      </c>
      <c r="AG81" s="21">
        <v>0.0</v>
      </c>
      <c r="AH81" s="21">
        <v>2.27589321136475</v>
      </c>
      <c r="AI81" s="58"/>
      <c r="AJ81" s="21">
        <v>3372.12</v>
      </c>
      <c r="AK81" s="21">
        <v>3372.12</v>
      </c>
      <c r="AL81" s="21">
        <v>0.0</v>
      </c>
      <c r="AM81" s="21">
        <v>0.815440654754639</v>
      </c>
      <c r="AN81" s="58"/>
    </row>
    <row r="82">
      <c r="E82" s="57" t="s">
        <v>21</v>
      </c>
      <c r="F82" s="26">
        <f t="shared" ref="F82:I82" si="49">AVERAGE(F77:F81)</f>
        <v>3433.642</v>
      </c>
      <c r="G82" s="26">
        <f t="shared" si="49"/>
        <v>3433.642</v>
      </c>
      <c r="H82" s="26">
        <f t="shared" si="49"/>
        <v>0</v>
      </c>
      <c r="I82" s="26">
        <f t="shared" si="49"/>
        <v>0.5324146748</v>
      </c>
      <c r="J82" s="59" t="str">
        <f>IF(MAX(ABS($F82-INDIRECT("'summary | ALG^({\gamma}) (low cost instances)'!F"&amp;ROW('summary | ALG^({gamma}) (low co'!$F$5)+(ROW()-10)/6)), ABS($G82-INDIRECT("'summary | ALG^({\gamma}) (low cost instances)'!G"&amp;ROW('summary | ALG^({gamma}) (low co'!$G$5)+(ROW()-10)/6)), ABS($H82-INDIRECT("'summary | ALG^({\gamma}) (low cost instances)'!H"&amp;ROW('summary | ALG^({gamma}) (low co'!$H$5)+(ROW()-10)/6)), ABS($I82-INDIRECT("'summary | ALG^({\gamma}) (low cost instances)'!I"&amp;ROW('summary | ALG^({gamma}) (low co'!$I$5)+(ROW()-10)/6)))&lt;0.00001, "ok", "not ok")</f>
        <v>ok</v>
      </c>
      <c r="K82" s="26">
        <f t="shared" ref="K82:L82" si="50">AVERAGE(K77:K81)</f>
        <v>2910.38</v>
      </c>
      <c r="L82" s="26">
        <f t="shared" si="50"/>
        <v>2910.38</v>
      </c>
      <c r="M82" s="26">
        <f>100*AVERAGE(M77:M81)</f>
        <v>0</v>
      </c>
      <c r="N82" s="26">
        <f>AVERAGE(N77:N81)</f>
        <v>1.513487864</v>
      </c>
      <c r="O82" s="59" t="str">
        <f>IF(MAX(ABS(K82-INDIRECT("'summary | ALG^({\gamma}) (low cost instances)'!L"&amp;ROW('summary | ALG^({gamma}) (low co'!$L$5)+(ROW()-10)/6)), ABS(L82-INDIRECT("'summary | ALG^({\gamma}) (low cost instances)'!M"&amp;ROW('summary | ALG^({gamma}) (low co'!$M$5)+(ROW()-10)/6)), ABS($M82-INDIRECT("'summary | ALG^({\gamma}) (low cost instances)'!N"&amp;ROW('summary | ALG^({gamma}) (low co'!$N$5)+(ROW()-10)/6)), ABS($N82-INDIRECT("'summary | ALG^({\gamma}) (low cost instances)'!O"&amp;ROW('summary | ALG^({gamma}) (low co'!$O$5)+(ROW()-10)/6)))&lt;0.00001, "ok", "not ok")</f>
        <v>ok</v>
      </c>
      <c r="AE82" s="26">
        <f t="shared" ref="AE82:AF82" si="51">AVERAGE(AE77:AE81)</f>
        <v>2717.292</v>
      </c>
      <c r="AF82" s="26">
        <f t="shared" si="51"/>
        <v>2717.292</v>
      </c>
      <c r="AG82" s="26">
        <f>100*AVERAGE(AG77:AG81)</f>
        <v>0</v>
      </c>
      <c r="AH82" s="26">
        <f>AVERAGE(AH77:AH81)</f>
        <v>1.796007872</v>
      </c>
      <c r="AI82" s="59" t="str">
        <f>IF(MAX(ABS(AE82-INDIRECT("'summary | ALG^({\gamma}) (low cost instances)'!AJ"&amp;ROW('summary | ALG^({gamma}) (low co'!$AJ$5)+(ROW()-10)/6)), ABS(AF82-INDIRECT("'summary | ALG^({\gamma}) (low cost instances)'!AK"&amp;ROW('summary | ALG^({gamma}) (low co'!$AK$5)+(ROW()-10)/6)), ABS(AG82-INDIRECT("'summary | ALG^({\gamma}) (low cost instances)'!AL"&amp;ROW('summary | ALG^({gamma}) (low co'!$AL$5)+(ROW()-10)/6)), ABS(AH82-INDIRECT("'summary | ALG^({\gamma}) (low cost instances)'!AM"&amp;ROW('summary | ALG^({gamma}) (low co'!$AM$5)+(ROW()-10)/6)))&lt;0.01, "ok", "not ok")</f>
        <v>ok</v>
      </c>
      <c r="AJ82" s="26">
        <f t="shared" ref="AJ82:AK82" si="52">AVERAGE(AJ77:AJ81)</f>
        <v>3419.384</v>
      </c>
      <c r="AK82" s="26">
        <f t="shared" si="52"/>
        <v>3419.384</v>
      </c>
      <c r="AL82" s="26">
        <f>100*AVERAGE(AL77:AL81)</f>
        <v>0</v>
      </c>
      <c r="AM82" s="26">
        <f>AVERAGE(AM77:AM81)</f>
        <v>0.6819837093</v>
      </c>
      <c r="AN82" s="59" t="str">
        <f>IF(MAX(ABS(AJ82-INDIRECT("'summary | ALG^({\gamma}) (low cost instances)'!AV"&amp;ROW('summary | ALG^({gamma}) (low co'!$AV$5)+(ROW()-10)/6)), ABS(AK82-INDIRECT("'summary | ALG^({\gamma}) (low cost instances)'!AW"&amp;ROW('summary | ALG^({gamma}) (low co'!$AW$5)+(ROW()-10)/6)), ABS(AL82-INDIRECT("'summary | ALG^({\gamma}) (low cost instances)'!AX"&amp;ROW('summary | ALG^({gamma}) (low co'!$AX$5)+(ROW()-10)/6)), ABS(AM82-INDIRECT("'summary | ALG^({\gamma}) (low cost instances)'!AY"&amp;ROW('summary | ALG^({gamma}) (low co'!$AY$5)+(ROW()-10)/6)))&lt;0.01, "ok", "not ok")</f>
        <v>ok</v>
      </c>
    </row>
    <row r="83">
      <c r="D83" s="80">
        <v>20.0</v>
      </c>
      <c r="E83" s="21" t="s">
        <v>47</v>
      </c>
      <c r="F83" s="21">
        <v>3981.27</v>
      </c>
      <c r="G83" s="21">
        <v>3981.27</v>
      </c>
      <c r="H83" s="21">
        <v>0.0</v>
      </c>
      <c r="I83" s="21">
        <v>2.51610612869263</v>
      </c>
      <c r="J83" s="58"/>
      <c r="K83" s="21">
        <v>3976.03</v>
      </c>
      <c r="L83" s="21">
        <v>3976.03</v>
      </c>
      <c r="M83" s="21">
        <v>0.0</v>
      </c>
      <c r="N83" s="21">
        <v>16.926965713501</v>
      </c>
      <c r="O83" s="58"/>
      <c r="AE83" s="21">
        <v>3690.78</v>
      </c>
      <c r="AF83" s="21">
        <v>3690.78</v>
      </c>
      <c r="AG83" s="21">
        <v>0.0</v>
      </c>
      <c r="AH83" s="21">
        <v>16.9955079555511</v>
      </c>
      <c r="AI83" s="58"/>
      <c r="AJ83" s="21">
        <v>3871.28</v>
      </c>
      <c r="AK83" s="21">
        <v>3871.28</v>
      </c>
      <c r="AL83" s="21">
        <v>0.0</v>
      </c>
      <c r="AM83" s="21">
        <v>3.99876284599304</v>
      </c>
      <c r="AN83" s="58"/>
    </row>
    <row r="84">
      <c r="E84" s="21" t="s">
        <v>48</v>
      </c>
      <c r="F84" s="21">
        <v>3537.99</v>
      </c>
      <c r="G84" s="21">
        <v>3537.99</v>
      </c>
      <c r="H84" s="21">
        <v>0.0</v>
      </c>
      <c r="I84" s="21">
        <v>0.826626777648926</v>
      </c>
      <c r="J84" s="58"/>
      <c r="K84" s="21">
        <v>2537.28</v>
      </c>
      <c r="L84" s="21">
        <v>2537.28</v>
      </c>
      <c r="M84" s="21">
        <v>0.0</v>
      </c>
      <c r="N84" s="21">
        <v>2.45664381980896</v>
      </c>
      <c r="O84" s="58"/>
      <c r="AE84" s="21">
        <v>3228.68</v>
      </c>
      <c r="AF84" s="21">
        <v>3228.68</v>
      </c>
      <c r="AG84" s="21">
        <v>0.0</v>
      </c>
      <c r="AH84" s="21">
        <v>3.35013389587402</v>
      </c>
      <c r="AI84" s="58"/>
      <c r="AJ84" s="21">
        <v>3681.98</v>
      </c>
      <c r="AK84" s="21">
        <v>3681.98</v>
      </c>
      <c r="AL84" s="21">
        <v>0.0</v>
      </c>
      <c r="AM84" s="21">
        <v>1.11213803291321</v>
      </c>
      <c r="AN84" s="58"/>
    </row>
    <row r="85">
      <c r="E85" s="21" t="s">
        <v>49</v>
      </c>
      <c r="F85" s="21">
        <v>4428.8</v>
      </c>
      <c r="G85" s="21">
        <v>4428.8</v>
      </c>
      <c r="H85" s="21">
        <v>0.0</v>
      </c>
      <c r="I85" s="21">
        <v>0.851361274719238</v>
      </c>
      <c r="J85" s="58"/>
      <c r="K85" s="21">
        <v>4427.39</v>
      </c>
      <c r="L85" s="21">
        <v>4427.39</v>
      </c>
      <c r="M85" s="21">
        <v>0.0</v>
      </c>
      <c r="N85" s="21">
        <v>1.87979102134705</v>
      </c>
      <c r="O85" s="58"/>
      <c r="AE85" s="21">
        <v>3767.49</v>
      </c>
      <c r="AF85" s="21">
        <v>3767.49</v>
      </c>
      <c r="AG85" s="21">
        <v>0.0</v>
      </c>
      <c r="AH85" s="21">
        <v>3.10583853721619</v>
      </c>
      <c r="AI85" s="58"/>
      <c r="AJ85" s="21">
        <v>4394.76</v>
      </c>
      <c r="AK85" s="21">
        <v>4394.76</v>
      </c>
      <c r="AL85" s="21">
        <v>0.0</v>
      </c>
      <c r="AM85" s="21">
        <v>1.0824031829834</v>
      </c>
      <c r="AN85" s="58"/>
    </row>
    <row r="86">
      <c r="E86" s="21" t="s">
        <v>50</v>
      </c>
      <c r="F86" s="21">
        <v>4820.71</v>
      </c>
      <c r="G86" s="21">
        <v>4820.71</v>
      </c>
      <c r="H86" s="21">
        <v>0.0</v>
      </c>
      <c r="I86" s="21">
        <v>5.87457084655762</v>
      </c>
      <c r="J86" s="58"/>
      <c r="K86" s="21">
        <v>4815.65994522084</v>
      </c>
      <c r="L86" s="21">
        <v>4815.65994522084</v>
      </c>
      <c r="M86" s="21">
        <v>0.0</v>
      </c>
      <c r="N86" s="21">
        <v>19.8037486076355</v>
      </c>
      <c r="O86" s="58"/>
      <c r="AE86" s="21">
        <v>3940.72</v>
      </c>
      <c r="AF86" s="21">
        <v>3940.72</v>
      </c>
      <c r="AG86" s="21">
        <v>0.0</v>
      </c>
      <c r="AH86" s="21">
        <v>13.9205422401428</v>
      </c>
      <c r="AI86" s="58"/>
      <c r="AJ86" s="21">
        <v>4763.73</v>
      </c>
      <c r="AK86" s="21">
        <v>4763.73</v>
      </c>
      <c r="AL86" s="21">
        <v>0.0</v>
      </c>
      <c r="AM86" s="21">
        <v>3.27847719192505</v>
      </c>
      <c r="AN86" s="58"/>
    </row>
    <row r="87">
      <c r="E87" s="21" t="s">
        <v>51</v>
      </c>
      <c r="F87" s="21">
        <v>4537.19</v>
      </c>
      <c r="G87" s="21">
        <v>4537.19</v>
      </c>
      <c r="H87" s="21">
        <v>0.0</v>
      </c>
      <c r="I87" s="21">
        <v>4.61598896980286</v>
      </c>
      <c r="J87" s="58"/>
      <c r="K87" s="21">
        <v>3275.31</v>
      </c>
      <c r="L87" s="21">
        <v>3275.31</v>
      </c>
      <c r="M87" s="21">
        <v>0.0</v>
      </c>
      <c r="N87" s="21">
        <v>26.489629983902</v>
      </c>
      <c r="O87" s="58"/>
      <c r="AE87" s="21">
        <v>3926.87</v>
      </c>
      <c r="AF87" s="21">
        <v>3926.87</v>
      </c>
      <c r="AG87" s="21">
        <v>0.0</v>
      </c>
      <c r="AH87" s="21">
        <v>27.6023659706116</v>
      </c>
      <c r="AI87" s="58"/>
      <c r="AJ87" s="21">
        <v>4537.19</v>
      </c>
      <c r="AK87" s="21">
        <v>4537.19</v>
      </c>
      <c r="AL87" s="21">
        <v>0.0</v>
      </c>
      <c r="AM87" s="21">
        <v>5.86089396476746</v>
      </c>
      <c r="AN87" s="58"/>
    </row>
    <row r="88">
      <c r="E88" s="57" t="s">
        <v>21</v>
      </c>
      <c r="F88" s="26">
        <f t="shared" ref="F88:I88" si="53">AVERAGE(F83:F87)</f>
        <v>4261.192</v>
      </c>
      <c r="G88" s="26">
        <f t="shared" si="53"/>
        <v>4261.192</v>
      </c>
      <c r="H88" s="26">
        <f t="shared" si="53"/>
        <v>0</v>
      </c>
      <c r="I88" s="26">
        <f t="shared" si="53"/>
        <v>2.936930799</v>
      </c>
      <c r="J88" s="59" t="str">
        <f>IF(MAX(ABS($F88-INDIRECT("'summary | ALG^({\gamma}) (low cost instances)'!F"&amp;ROW('summary | ALG^({gamma}) (low co'!$F$5)+(ROW()-10)/6)), ABS($G88-INDIRECT("'summary | ALG^({\gamma}) (low cost instances)'!G"&amp;ROW('summary | ALG^({gamma}) (low co'!$G$5)+(ROW()-10)/6)), ABS($H88-INDIRECT("'summary | ALG^({\gamma}) (low cost instances)'!H"&amp;ROW('summary | ALG^({gamma}) (low co'!$H$5)+(ROW()-10)/6)), ABS($I88-INDIRECT("'summary | ALG^({\gamma}) (low cost instances)'!I"&amp;ROW('summary | ALG^({gamma}) (low co'!$I$5)+(ROW()-10)/6)))&lt;0.00001, "ok", "not ok")</f>
        <v>ok</v>
      </c>
      <c r="K88" s="26">
        <f t="shared" ref="K88:L88" si="54">AVERAGE(K83:K87)</f>
        <v>3806.333989</v>
      </c>
      <c r="L88" s="26">
        <f t="shared" si="54"/>
        <v>3806.333989</v>
      </c>
      <c r="M88" s="26">
        <f>100*AVERAGE(M83:M87)</f>
        <v>0</v>
      </c>
      <c r="N88" s="26">
        <f>AVERAGE(N83:N87)</f>
        <v>13.51135583</v>
      </c>
      <c r="O88" s="59" t="str">
        <f>IF(MAX(ABS(K88-INDIRECT("'summary | ALG^({\gamma}) (low cost instances)'!L"&amp;ROW('summary | ALG^({gamma}) (low co'!$L$5)+(ROW()-10)/6)), ABS(L88-INDIRECT("'summary | ALG^({\gamma}) (low cost instances)'!M"&amp;ROW('summary | ALG^({gamma}) (low co'!$M$5)+(ROW()-10)/6)), ABS($M88-INDIRECT("'summary | ALG^({\gamma}) (low cost instances)'!N"&amp;ROW('summary | ALG^({gamma}) (low co'!$N$5)+(ROW()-10)/6)), ABS($N88-INDIRECT("'summary | ALG^({\gamma}) (low cost instances)'!O"&amp;ROW('summary | ALG^({gamma}) (low co'!$O$5)+(ROW()-10)/6)))&lt;0.00001, "ok", "not ok")</f>
        <v>ok</v>
      </c>
      <c r="AE88" s="26">
        <f t="shared" ref="AE88:AF88" si="55">AVERAGE(AE83:AE87)</f>
        <v>3710.908</v>
      </c>
      <c r="AF88" s="26">
        <f t="shared" si="55"/>
        <v>3710.908</v>
      </c>
      <c r="AG88" s="26">
        <f>100*AVERAGE(AG83:AG87)</f>
        <v>0</v>
      </c>
      <c r="AH88" s="26">
        <f>AVERAGE(AH83:AH87)</f>
        <v>12.99487772</v>
      </c>
      <c r="AI88" s="59" t="str">
        <f>IF(MAX(ABS(AE88-INDIRECT("'summary | ALG^({\gamma}) (low cost instances)'!AJ"&amp;ROW('summary | ALG^({gamma}) (low co'!$AJ$5)+(ROW()-10)/6)), ABS(AF88-INDIRECT("'summary | ALG^({\gamma}) (low cost instances)'!AK"&amp;ROW('summary | ALG^({gamma}) (low co'!$AK$5)+(ROW()-10)/6)), ABS(AG88-INDIRECT("'summary | ALG^({\gamma}) (low cost instances)'!AL"&amp;ROW('summary | ALG^({gamma}) (low co'!$AL$5)+(ROW()-10)/6)), ABS(AH88-INDIRECT("'summary | ALG^({\gamma}) (low cost instances)'!AM"&amp;ROW('summary | ALG^({gamma}) (low co'!$AM$5)+(ROW()-10)/6)))&lt;0.01, "ok", "not ok")</f>
        <v>ok</v>
      </c>
      <c r="AJ88" s="26">
        <f t="shared" ref="AJ88:AK88" si="56">AVERAGE(AJ83:AJ87)</f>
        <v>4249.788</v>
      </c>
      <c r="AK88" s="26">
        <f t="shared" si="56"/>
        <v>4249.788</v>
      </c>
      <c r="AL88" s="26">
        <f>100*AVERAGE(AL83:AL87)</f>
        <v>0</v>
      </c>
      <c r="AM88" s="26">
        <f>AVERAGE(AM83:AM87)</f>
        <v>3.066535044</v>
      </c>
      <c r="AN88" s="59" t="str">
        <f>IF(MAX(ABS(AJ88-INDIRECT("'summary | ALG^({\gamma}) (low cost instances)'!AV"&amp;ROW('summary | ALG^({gamma}) (low co'!$AV$5)+(ROW()-10)/6)), ABS(AK88-INDIRECT("'summary | ALG^({\gamma}) (low cost instances)'!AW"&amp;ROW('summary | ALG^({gamma}) (low co'!$AW$5)+(ROW()-10)/6)), ABS(AL88-INDIRECT("'summary | ALG^({\gamma}) (low cost instances)'!AX"&amp;ROW('summary | ALG^({gamma}) (low co'!$AX$5)+(ROW()-10)/6)), ABS(AM88-INDIRECT("'summary | ALG^({\gamma}) (low cost instances)'!AY"&amp;ROW('summary | ALG^({gamma}) (low co'!$AY$5)+(ROW()-10)/6)))&lt;0.01, "ok", "not ok")</f>
        <v>ok</v>
      </c>
    </row>
    <row r="89">
      <c r="D89" s="80">
        <v>25.0</v>
      </c>
      <c r="E89" s="21" t="s">
        <v>52</v>
      </c>
      <c r="F89" s="21">
        <v>4457.76</v>
      </c>
      <c r="G89" s="21">
        <v>4457.76</v>
      </c>
      <c r="H89" s="21">
        <v>0.0</v>
      </c>
      <c r="I89" s="21">
        <v>0.754608869552612</v>
      </c>
      <c r="J89" s="58"/>
      <c r="K89" s="21">
        <v>2988.39</v>
      </c>
      <c r="L89" s="21">
        <v>2988.39</v>
      </c>
      <c r="M89" s="21">
        <v>0.0</v>
      </c>
      <c r="N89" s="21">
        <v>3.87961101531982</v>
      </c>
      <c r="O89" s="58"/>
      <c r="AE89" s="21">
        <v>3791.79</v>
      </c>
      <c r="AF89" s="21">
        <v>3791.79</v>
      </c>
      <c r="AG89" s="21">
        <v>0.0</v>
      </c>
      <c r="AH89" s="21">
        <v>2.82451200485229</v>
      </c>
      <c r="AI89" s="58"/>
      <c r="AJ89" s="21">
        <v>4407.78</v>
      </c>
      <c r="AK89" s="21">
        <v>4407.78</v>
      </c>
      <c r="AL89" s="21">
        <v>0.0</v>
      </c>
      <c r="AM89" s="21">
        <v>1.38682293891907</v>
      </c>
      <c r="AN89" s="58"/>
    </row>
    <row r="90">
      <c r="E90" s="21" t="s">
        <v>53</v>
      </c>
      <c r="F90" s="21">
        <v>4709.97</v>
      </c>
      <c r="G90" s="21">
        <v>4709.97</v>
      </c>
      <c r="H90" s="21">
        <v>0.0</v>
      </c>
      <c r="I90" s="21">
        <v>23.7975957393646</v>
      </c>
      <c r="J90" s="58"/>
      <c r="K90" s="21">
        <v>3341.25</v>
      </c>
      <c r="L90" s="21">
        <v>3341.25</v>
      </c>
      <c r="M90" s="21">
        <v>0.0</v>
      </c>
      <c r="N90" s="21">
        <v>643.427668094635</v>
      </c>
      <c r="O90" s="58"/>
      <c r="AE90" s="21">
        <v>4133.54</v>
      </c>
      <c r="AF90" s="21">
        <v>4133.54</v>
      </c>
      <c r="AG90" s="21">
        <v>0.0</v>
      </c>
      <c r="AH90" s="21">
        <v>52.9096400737762</v>
      </c>
      <c r="AI90" s="58"/>
      <c r="AJ90" s="21">
        <v>4709.97</v>
      </c>
      <c r="AK90" s="21">
        <v>4709.97</v>
      </c>
      <c r="AL90" s="21">
        <v>0.0</v>
      </c>
      <c r="AM90" s="21">
        <v>22.9612560272217</v>
      </c>
      <c r="AN90" s="58"/>
    </row>
    <row r="91">
      <c r="E91" s="21" t="s">
        <v>54</v>
      </c>
      <c r="F91" s="21">
        <v>4963.04999999999</v>
      </c>
      <c r="G91" s="21">
        <v>4963.04999999999</v>
      </c>
      <c r="H91" s="21">
        <v>0.0</v>
      </c>
      <c r="I91" s="21">
        <v>16.6556251049042</v>
      </c>
      <c r="J91" s="58"/>
      <c r="K91" s="21">
        <v>3297.07</v>
      </c>
      <c r="L91" s="21">
        <v>3297.07</v>
      </c>
      <c r="M91" s="21">
        <v>0.0</v>
      </c>
      <c r="N91" s="21">
        <v>79.3111069202423</v>
      </c>
      <c r="O91" s="58"/>
      <c r="AE91" s="21">
        <v>4475.25</v>
      </c>
      <c r="AF91" s="21">
        <v>4475.25</v>
      </c>
      <c r="AG91" s="21">
        <v>0.0</v>
      </c>
      <c r="AH91" s="21">
        <v>106.759125947952</v>
      </c>
      <c r="AI91" s="58"/>
      <c r="AJ91" s="21">
        <v>4963.05</v>
      </c>
      <c r="AK91" s="21">
        <v>4963.05</v>
      </c>
      <c r="AL91" s="21">
        <v>0.0</v>
      </c>
      <c r="AM91" s="21">
        <v>28.9398558139801</v>
      </c>
      <c r="AN91" s="58"/>
    </row>
    <row r="92">
      <c r="E92" s="21" t="s">
        <v>55</v>
      </c>
      <c r="F92" s="21">
        <v>4774.85</v>
      </c>
      <c r="G92" s="21">
        <v>4774.85</v>
      </c>
      <c r="H92" s="21">
        <v>0.0</v>
      </c>
      <c r="I92" s="21">
        <v>1.95851516723633</v>
      </c>
      <c r="J92" s="58"/>
      <c r="K92" s="21">
        <v>4767.07</v>
      </c>
      <c r="L92" s="21">
        <v>4767.07</v>
      </c>
      <c r="M92" s="21">
        <v>0.0</v>
      </c>
      <c r="N92" s="21">
        <v>2.79897689819336</v>
      </c>
      <c r="O92" s="58"/>
      <c r="AE92" s="21">
        <v>3573.73</v>
      </c>
      <c r="AF92" s="21">
        <v>3573.73</v>
      </c>
      <c r="AG92" s="21">
        <v>0.0</v>
      </c>
      <c r="AH92" s="21">
        <v>2.43404102325439</v>
      </c>
      <c r="AI92" s="58"/>
      <c r="AJ92" s="21">
        <v>4774.85</v>
      </c>
      <c r="AK92" s="21">
        <v>4774.85</v>
      </c>
      <c r="AL92" s="21">
        <v>0.0</v>
      </c>
      <c r="AM92" s="21">
        <v>1.9855580329895</v>
      </c>
      <c r="AN92" s="58"/>
    </row>
    <row r="93">
      <c r="E93" s="21" t="s">
        <v>56</v>
      </c>
      <c r="F93" s="21">
        <v>4486.23</v>
      </c>
      <c r="G93" s="21">
        <v>4486.23</v>
      </c>
      <c r="H93" s="21">
        <v>0.0</v>
      </c>
      <c r="I93" s="21">
        <v>3.13657689094543</v>
      </c>
      <c r="J93" s="58"/>
      <c r="K93" s="21">
        <v>3306.24</v>
      </c>
      <c r="L93" s="21">
        <v>3306.24</v>
      </c>
      <c r="M93" s="21">
        <v>0.0</v>
      </c>
      <c r="N93" s="21">
        <v>5.36566114425659</v>
      </c>
      <c r="O93" s="58"/>
      <c r="AE93" s="21">
        <v>4364.84</v>
      </c>
      <c r="AF93" s="21">
        <v>4364.84</v>
      </c>
      <c r="AG93" s="21">
        <v>0.0</v>
      </c>
      <c r="AH93" s="21">
        <v>16.7617862224579</v>
      </c>
      <c r="AI93" s="58"/>
      <c r="AJ93" s="21">
        <v>4486.23</v>
      </c>
      <c r="AK93" s="21">
        <v>4486.23</v>
      </c>
      <c r="AL93" s="21">
        <v>0.0</v>
      </c>
      <c r="AM93" s="21">
        <v>2.91550302505493</v>
      </c>
      <c r="AN93" s="58"/>
    </row>
    <row r="94">
      <c r="E94" s="57" t="s">
        <v>21</v>
      </c>
      <c r="F94" s="26">
        <f t="shared" ref="F94:I94" si="57">AVERAGE(F89:F93)</f>
        <v>4678.372</v>
      </c>
      <c r="G94" s="26">
        <f t="shared" si="57"/>
        <v>4678.372</v>
      </c>
      <c r="H94" s="26">
        <f t="shared" si="57"/>
        <v>0</v>
      </c>
      <c r="I94" s="26">
        <f t="shared" si="57"/>
        <v>9.260584354</v>
      </c>
      <c r="J94" s="59" t="str">
        <f>IF(MAX(ABS($F94-INDIRECT("'summary | ALG^({\gamma}) (low cost instances)'!F"&amp;ROW('summary | ALG^({gamma}) (low co'!$F$5)+(ROW()-10)/6)), ABS($G94-INDIRECT("'summary | ALG^({\gamma}) (low cost instances)'!G"&amp;ROW('summary | ALG^({gamma}) (low co'!$G$5)+(ROW()-10)/6)), ABS($H94-INDIRECT("'summary | ALG^({\gamma}) (low cost instances)'!H"&amp;ROW('summary | ALG^({gamma}) (low co'!$H$5)+(ROW()-10)/6)), ABS($I94-INDIRECT("'summary | ALG^({\gamma}) (low cost instances)'!I"&amp;ROW('summary | ALG^({gamma}) (low co'!$I$5)+(ROW()-10)/6)))&lt;0.00001, "ok", "not ok")</f>
        <v>ok</v>
      </c>
      <c r="K94" s="26">
        <f t="shared" ref="K94:L94" si="58">AVERAGE(K89:K93)</f>
        <v>3540.004</v>
      </c>
      <c r="L94" s="26">
        <f t="shared" si="58"/>
        <v>3540.004</v>
      </c>
      <c r="M94" s="26">
        <f>100*AVERAGE(M89:M93)</f>
        <v>0</v>
      </c>
      <c r="N94" s="26">
        <f>AVERAGE(N89:N93)</f>
        <v>146.9566048</v>
      </c>
      <c r="O94" s="59" t="str">
        <f>IF(MAX(ABS(K94-INDIRECT("'summary | ALG^({\gamma}) (low cost instances)'!L"&amp;ROW('summary | ALG^({gamma}) (low co'!$L$5)+(ROW()-10)/6)), ABS(L94-INDIRECT("'summary | ALG^({\gamma}) (low cost instances)'!M"&amp;ROW('summary | ALG^({gamma}) (low co'!$M$5)+(ROW()-10)/6)), ABS($M94-INDIRECT("'summary | ALG^({\gamma}) (low cost instances)'!N"&amp;ROW('summary | ALG^({gamma}) (low co'!$N$5)+(ROW()-10)/6)), ABS($N94-INDIRECT("'summary | ALG^({\gamma}) (low cost instances)'!O"&amp;ROW('summary | ALG^({gamma}) (low co'!$O$5)+(ROW()-10)/6)))&lt;0.00001, "ok", "not ok")</f>
        <v>ok</v>
      </c>
      <c r="AE94" s="26">
        <f t="shared" ref="AE94:AF94" si="59">AVERAGE(AE89:AE93)</f>
        <v>4067.83</v>
      </c>
      <c r="AF94" s="26">
        <f t="shared" si="59"/>
        <v>4067.83</v>
      </c>
      <c r="AG94" s="26">
        <f>100*AVERAGE(AG89:AG93)</f>
        <v>0</v>
      </c>
      <c r="AH94" s="26">
        <f>AVERAGE(AH89:AH93)</f>
        <v>36.33782105</v>
      </c>
      <c r="AI94" s="59" t="str">
        <f>IF(MAX(ABS(AE94-INDIRECT("'summary | ALG^({\gamma}) (low cost instances)'!AJ"&amp;ROW('summary | ALG^({gamma}) (low co'!$AJ$5)+(ROW()-10)/6)), ABS(AF94-INDIRECT("'summary | ALG^({\gamma}) (low cost instances)'!AK"&amp;ROW('summary | ALG^({gamma}) (low co'!$AK$5)+(ROW()-10)/6)), ABS(AG94-INDIRECT("'summary | ALG^({\gamma}) (low cost instances)'!AL"&amp;ROW('summary | ALG^({gamma}) (low co'!$AL$5)+(ROW()-10)/6)), ABS(AH94-INDIRECT("'summary | ALG^({\gamma}) (low cost instances)'!AM"&amp;ROW('summary | ALG^({gamma}) (low co'!$AM$5)+(ROW()-10)/6)))&lt;0.01, "ok", "not ok")</f>
        <v>ok</v>
      </c>
      <c r="AJ94" s="26">
        <f t="shared" ref="AJ94:AK94" si="60">AVERAGE(AJ89:AJ93)</f>
        <v>4668.376</v>
      </c>
      <c r="AK94" s="26">
        <f t="shared" si="60"/>
        <v>4668.376</v>
      </c>
      <c r="AL94" s="26">
        <f>100*AVERAGE(AL89:AL93)</f>
        <v>0</v>
      </c>
      <c r="AM94" s="26">
        <f>AVERAGE(AM89:AM93)</f>
        <v>11.63779917</v>
      </c>
      <c r="AN94" s="59" t="str">
        <f>IF(MAX(ABS(AJ94-INDIRECT("'summary | ALG^({\gamma}) (low cost instances)'!AV"&amp;ROW('summary | ALG^({gamma}) (low co'!$AV$5)+(ROW()-10)/6)), ABS(AK94-INDIRECT("'summary | ALG^({\gamma}) (low cost instances)'!AW"&amp;ROW('summary | ALG^({gamma}) (low co'!$AW$5)+(ROW()-10)/6)), ABS(AL94-INDIRECT("'summary | ALG^({\gamma}) (low cost instances)'!AX"&amp;ROW('summary | ALG^({gamma}) (low co'!$AX$5)+(ROW()-10)/6)), ABS(AM94-INDIRECT("'summary | ALG^({\gamma}) (low cost instances)'!AY"&amp;ROW('summary | ALG^({gamma}) (low co'!$AY$5)+(ROW()-10)/6)))&lt;0.01, "ok", "not ok")</f>
        <v>ok</v>
      </c>
    </row>
    <row r="95">
      <c r="D95" s="80">
        <v>30.0</v>
      </c>
      <c r="E95" s="21" t="s">
        <v>57</v>
      </c>
      <c r="F95" s="21">
        <v>5151.01</v>
      </c>
      <c r="G95" s="21">
        <v>5151.01</v>
      </c>
      <c r="H95" s="21">
        <v>0.0</v>
      </c>
      <c r="I95" s="21">
        <v>92.3404889106751</v>
      </c>
      <c r="J95" s="58"/>
      <c r="K95" s="21">
        <v>5140.86</v>
      </c>
      <c r="L95" s="21">
        <v>5140.86</v>
      </c>
      <c r="M95" s="21">
        <v>0.0</v>
      </c>
      <c r="N95" s="21">
        <v>112.707233190537</v>
      </c>
      <c r="O95" s="58"/>
      <c r="AE95" s="21">
        <v>4514.1</v>
      </c>
      <c r="AF95" s="21">
        <v>4514.1</v>
      </c>
      <c r="AG95" s="21">
        <v>0.0</v>
      </c>
      <c r="AH95" s="21">
        <v>3679.20434808731</v>
      </c>
      <c r="AI95" s="58"/>
      <c r="AJ95" s="21">
        <v>5151.01</v>
      </c>
      <c r="AK95" s="21">
        <v>5151.01</v>
      </c>
      <c r="AL95" s="21">
        <v>0.0</v>
      </c>
      <c r="AM95" s="21">
        <v>85.2520201206207</v>
      </c>
      <c r="AN95" s="58"/>
    </row>
    <row r="96">
      <c r="E96" s="21" t="s">
        <v>58</v>
      </c>
      <c r="F96" s="21">
        <v>4892.35</v>
      </c>
      <c r="G96" s="21">
        <v>4892.35</v>
      </c>
      <c r="H96" s="21">
        <v>0.0</v>
      </c>
      <c r="I96" s="21">
        <v>9.891685962677</v>
      </c>
      <c r="J96" s="58"/>
      <c r="K96" s="21">
        <v>4887.65</v>
      </c>
      <c r="L96" s="21">
        <v>4887.65</v>
      </c>
      <c r="M96" s="21">
        <v>0.0</v>
      </c>
      <c r="N96" s="21">
        <v>11.6722531318665</v>
      </c>
      <c r="O96" s="58"/>
      <c r="AE96" s="21">
        <v>4132.35</v>
      </c>
      <c r="AF96" s="21">
        <v>4132.35</v>
      </c>
      <c r="AG96" s="21">
        <v>0.0</v>
      </c>
      <c r="AH96" s="21">
        <v>9.15412330627441</v>
      </c>
      <c r="AI96" s="58"/>
      <c r="AJ96" s="21">
        <v>4892.35</v>
      </c>
      <c r="AK96" s="21">
        <v>4892.35</v>
      </c>
      <c r="AL96" s="21">
        <v>0.0</v>
      </c>
      <c r="AM96" s="21">
        <v>4.22358179092407</v>
      </c>
      <c r="AN96" s="58"/>
    </row>
    <row r="97">
      <c r="E97" s="21" t="s">
        <v>59</v>
      </c>
      <c r="F97" s="21">
        <v>4798.23</v>
      </c>
      <c r="G97" s="21">
        <v>4798.23</v>
      </c>
      <c r="H97" s="21">
        <v>0.0</v>
      </c>
      <c r="I97" s="21">
        <v>4.96284317970276</v>
      </c>
      <c r="J97" s="58"/>
      <c r="K97" s="21">
        <v>4793.85</v>
      </c>
      <c r="L97" s="21">
        <v>4793.85</v>
      </c>
      <c r="M97" s="21">
        <v>0.0</v>
      </c>
      <c r="N97" s="21">
        <v>4.86430788040161</v>
      </c>
      <c r="O97" s="58"/>
      <c r="AE97" s="21">
        <v>4007.84</v>
      </c>
      <c r="AF97" s="21">
        <v>4007.84</v>
      </c>
      <c r="AG97" s="21">
        <v>0.0</v>
      </c>
      <c r="AH97" s="21">
        <v>10.6568448543549</v>
      </c>
      <c r="AI97" s="58"/>
      <c r="AJ97" s="21">
        <v>4798.23</v>
      </c>
      <c r="AK97" s="21">
        <v>4798.23</v>
      </c>
      <c r="AL97" s="21">
        <v>0.0</v>
      </c>
      <c r="AM97" s="21">
        <v>4.56977105140686</v>
      </c>
      <c r="AN97" s="58"/>
    </row>
    <row r="98">
      <c r="E98" s="21" t="s">
        <v>60</v>
      </c>
      <c r="F98" s="21">
        <v>4697.31</v>
      </c>
      <c r="G98" s="21">
        <v>4697.31</v>
      </c>
      <c r="H98" s="21">
        <v>0.0</v>
      </c>
      <c r="I98" s="21">
        <v>2.41158699989319</v>
      </c>
      <c r="J98" s="58"/>
      <c r="K98" s="21">
        <v>4687.03</v>
      </c>
      <c r="L98" s="21">
        <v>4687.03</v>
      </c>
      <c r="M98" s="21">
        <v>0.0</v>
      </c>
      <c r="N98" s="21">
        <v>4.60626196861267</v>
      </c>
      <c r="O98" s="58"/>
      <c r="AE98" s="21">
        <v>4174.07</v>
      </c>
      <c r="AF98" s="21">
        <v>4174.07</v>
      </c>
      <c r="AG98" s="21">
        <v>0.0</v>
      </c>
      <c r="AH98" s="21">
        <v>10.2359318733215</v>
      </c>
      <c r="AI98" s="58"/>
      <c r="AJ98" s="21">
        <v>4697.31</v>
      </c>
      <c r="AK98" s="21">
        <v>4697.31</v>
      </c>
      <c r="AL98" s="21">
        <v>0.0</v>
      </c>
      <c r="AM98" s="21">
        <v>3.54624176025391</v>
      </c>
      <c r="AN98" s="58"/>
    </row>
    <row r="99">
      <c r="E99" s="21" t="s">
        <v>61</v>
      </c>
      <c r="F99" s="21">
        <v>4613.72</v>
      </c>
      <c r="G99" s="21">
        <v>4613.72</v>
      </c>
      <c r="H99" s="21">
        <v>0.0</v>
      </c>
      <c r="I99" s="21">
        <v>135.222074747086</v>
      </c>
      <c r="J99" s="58"/>
      <c r="K99" s="21">
        <v>4613.08</v>
      </c>
      <c r="L99" s="21">
        <v>4613.08</v>
      </c>
      <c r="M99" s="21">
        <v>0.0</v>
      </c>
      <c r="N99" s="21">
        <v>133.941349029541</v>
      </c>
      <c r="O99" s="58"/>
      <c r="AE99" s="21">
        <v>3613.81</v>
      </c>
      <c r="AF99" s="21">
        <v>3613.81</v>
      </c>
      <c r="AG99" s="21">
        <v>0.0</v>
      </c>
      <c r="AH99" s="21">
        <v>42.5213129520416</v>
      </c>
      <c r="AI99" s="58"/>
      <c r="AJ99" s="21">
        <v>4380.74</v>
      </c>
      <c r="AK99" s="21">
        <v>4380.74</v>
      </c>
      <c r="AL99" s="21">
        <v>0.0</v>
      </c>
      <c r="AM99" s="21">
        <v>20.2734911441803</v>
      </c>
      <c r="AN99" s="58"/>
    </row>
    <row r="100">
      <c r="E100" s="57" t="s">
        <v>21</v>
      </c>
      <c r="F100" s="26">
        <f t="shared" ref="F100:I100" si="61">AVERAGE(F95:F99)</f>
        <v>4830.524</v>
      </c>
      <c r="G100" s="26">
        <f t="shared" si="61"/>
        <v>4830.524</v>
      </c>
      <c r="H100" s="26">
        <f t="shared" si="61"/>
        <v>0</v>
      </c>
      <c r="I100" s="26">
        <f t="shared" si="61"/>
        <v>48.96573596</v>
      </c>
      <c r="J100" s="59" t="str">
        <f>IF(MAX(ABS($F100-INDIRECT("'summary | ALG^({\gamma}) (low cost instances)'!F"&amp;ROW('summary | ALG^({gamma}) (low co'!$F$5)+(ROW()-10)/6)), ABS($G100-INDIRECT("'summary | ALG^({\gamma}) (low cost instances)'!G"&amp;ROW('summary | ALG^({gamma}) (low co'!$G$5)+(ROW()-10)/6)), ABS($H100-INDIRECT("'summary | ALG^({\gamma}) (low cost instances)'!H"&amp;ROW('summary | ALG^({gamma}) (low co'!$H$5)+(ROW()-10)/6)), ABS($I100-INDIRECT("'summary | ALG^({\gamma}) (low cost instances)'!I"&amp;ROW('summary | ALG^({gamma}) (low co'!$I$5)+(ROW()-10)/6)))&lt;0.00001, "ok", "not ok")</f>
        <v>ok</v>
      </c>
      <c r="K100" s="26">
        <f t="shared" ref="K100:L100" si="62">AVERAGE(K95:K99)</f>
        <v>4824.494</v>
      </c>
      <c r="L100" s="26">
        <f t="shared" si="62"/>
        <v>4824.494</v>
      </c>
      <c r="M100" s="26">
        <f>100*AVERAGE(M95:M99)</f>
        <v>0</v>
      </c>
      <c r="N100" s="26">
        <f>AVERAGE(N95:N99)</f>
        <v>53.55828104</v>
      </c>
      <c r="O100" s="59" t="str">
        <f>IF(MAX(ABS(K100-INDIRECT("'summary | ALG^({\gamma}) (low cost instances)'!L"&amp;ROW('summary | ALG^({gamma}) (low co'!$L$5)+(ROW()-10)/6)), ABS(L100-INDIRECT("'summary | ALG^({\gamma}) (low cost instances)'!M"&amp;ROW('summary | ALG^({gamma}) (low co'!$M$5)+(ROW()-10)/6)), ABS($M100-INDIRECT("'summary | ALG^({\gamma}) (low cost instances)'!N"&amp;ROW('summary | ALG^({gamma}) (low co'!$N$5)+(ROW()-10)/6)), ABS($N100-INDIRECT("'summary | ALG^({\gamma}) (low cost instances)'!O"&amp;ROW('summary | ALG^({gamma}) (low co'!$O$5)+(ROW()-10)/6)))&lt;0.00001, "ok", "not ok")</f>
        <v>ok</v>
      </c>
      <c r="AE100" s="26">
        <f t="shared" ref="AE100:AF100" si="63">AVERAGE(AE95:AE99)</f>
        <v>4088.434</v>
      </c>
      <c r="AF100" s="26">
        <f t="shared" si="63"/>
        <v>4088.434</v>
      </c>
      <c r="AG100" s="26">
        <f>100*AVERAGE(AG95:AG99)</f>
        <v>0</v>
      </c>
      <c r="AH100" s="26">
        <f>AVERAGE(AH95:AH99)</f>
        <v>750.3545122</v>
      </c>
      <c r="AI100" s="59" t="str">
        <f>IF(MAX(ABS(AE100-INDIRECT("'summary | ALG^({\gamma}) (low cost instances)'!AJ"&amp;ROW('summary | ALG^({gamma}) (low co'!$AJ$5)+(ROW()-10)/6)), ABS(AF100-INDIRECT("'summary | ALG^({\gamma}) (low cost instances)'!AK"&amp;ROW('summary | ALG^({gamma}) (low co'!$AK$5)+(ROW()-10)/6)), ABS(AG100-INDIRECT("'summary | ALG^({\gamma}) (low cost instances)'!AL"&amp;ROW('summary | ALG^({gamma}) (low co'!$AL$5)+(ROW()-10)/6)), ABS(AH100-INDIRECT("'summary | ALG^({\gamma}) (low cost instances)'!AM"&amp;ROW('summary | ALG^({gamma}) (low co'!$AM$5)+(ROW()-10)/6)))&lt;0.01, "ok", "not ok")</f>
        <v>ok</v>
      </c>
      <c r="AJ100" s="26">
        <f t="shared" ref="AJ100:AK100" si="64">AVERAGE(AJ95:AJ99)</f>
        <v>4783.928</v>
      </c>
      <c r="AK100" s="26">
        <f t="shared" si="64"/>
        <v>4783.928</v>
      </c>
      <c r="AL100" s="26">
        <f>100*AVERAGE(AL95:AL99)</f>
        <v>0</v>
      </c>
      <c r="AM100" s="26">
        <f>AVERAGE(AM95:AM99)</f>
        <v>23.57302117</v>
      </c>
      <c r="AN100" s="59" t="str">
        <f>IF(MAX(ABS(AJ100-INDIRECT("'summary | ALG^({\gamma}) (low cost instances)'!AV"&amp;ROW('summary | ALG^({gamma}) (low co'!$AV$5)+(ROW()-10)/6)), ABS(AK100-INDIRECT("'summary | ALG^({\gamma}) (low cost instances)'!AW"&amp;ROW('summary | ALG^({gamma}) (low co'!$AW$5)+(ROW()-10)/6)), ABS(AL100-INDIRECT("'summary | ALG^({\gamma}) (low cost instances)'!AX"&amp;ROW('summary | ALG^({gamma}) (low co'!$AX$5)+(ROW()-10)/6)), ABS(AM100-INDIRECT("'summary | ALG^({\gamma}) (low cost instances)'!AY"&amp;ROW('summary | ALG^({gamma}) (low co'!$AY$5)+(ROW()-10)/6)))&lt;0.01, "ok", "not ok")</f>
        <v>ok</v>
      </c>
    </row>
    <row r="101">
      <c r="D101" s="80">
        <v>35.0</v>
      </c>
      <c r="E101" s="21" t="s">
        <v>62</v>
      </c>
      <c r="F101" s="21">
        <v>5101.76</v>
      </c>
      <c r="G101" s="21">
        <v>5101.76</v>
      </c>
      <c r="H101" s="21">
        <v>0.0</v>
      </c>
      <c r="I101" s="21">
        <v>4.7928991317749</v>
      </c>
      <c r="J101" s="58"/>
      <c r="K101" s="21">
        <v>3384.01</v>
      </c>
      <c r="L101" s="21">
        <v>3384.01</v>
      </c>
      <c r="M101" s="21">
        <v>0.0</v>
      </c>
      <c r="N101" s="21">
        <v>15.4596571922302</v>
      </c>
      <c r="O101" s="58"/>
      <c r="AE101" s="21">
        <v>5925.34</v>
      </c>
      <c r="AF101" s="21">
        <v>5925.34</v>
      </c>
      <c r="AG101" s="21">
        <v>0.0</v>
      </c>
      <c r="AH101" s="21">
        <v>40.8622677326202</v>
      </c>
      <c r="AI101" s="58"/>
      <c r="AJ101" s="21">
        <v>5101.76</v>
      </c>
      <c r="AK101" s="21">
        <v>5101.76</v>
      </c>
      <c r="AL101" s="21">
        <v>0.0</v>
      </c>
      <c r="AM101" s="21">
        <v>13.9469339847565</v>
      </c>
      <c r="AN101" s="58"/>
    </row>
    <row r="102">
      <c r="E102" s="21" t="s">
        <v>63</v>
      </c>
      <c r="F102" s="21">
        <v>5112.7</v>
      </c>
      <c r="G102" s="21">
        <v>5112.7</v>
      </c>
      <c r="H102" s="21">
        <v>0.0</v>
      </c>
      <c r="I102" s="21">
        <v>1.68995189666748</v>
      </c>
      <c r="J102" s="58"/>
      <c r="K102" s="21">
        <v>3665.86</v>
      </c>
      <c r="L102" s="21">
        <v>3665.86</v>
      </c>
      <c r="M102" s="21">
        <v>0.0</v>
      </c>
      <c r="N102" s="21">
        <v>12.4272890090942</v>
      </c>
      <c r="O102" s="58"/>
      <c r="AE102" s="21">
        <v>4631.66</v>
      </c>
      <c r="AF102" s="21">
        <v>4631.66</v>
      </c>
      <c r="AG102" s="21">
        <v>0.0</v>
      </c>
      <c r="AH102" s="21">
        <v>22.3269391059875</v>
      </c>
      <c r="AI102" s="58"/>
      <c r="AJ102" s="21">
        <v>5164.58999633333</v>
      </c>
      <c r="AK102" s="21">
        <v>5164.58999633333</v>
      </c>
      <c r="AL102" s="21">
        <v>0.0</v>
      </c>
      <c r="AM102" s="21">
        <v>6.34548997879028</v>
      </c>
      <c r="AN102" s="58"/>
    </row>
    <row r="103">
      <c r="E103" s="21" t="s">
        <v>64</v>
      </c>
      <c r="F103" s="21">
        <v>5528.06</v>
      </c>
      <c r="G103" s="21">
        <v>5528.06</v>
      </c>
      <c r="H103" s="21">
        <v>0.0</v>
      </c>
      <c r="I103" s="21">
        <v>43.7615089416504</v>
      </c>
      <c r="J103" s="58"/>
      <c r="K103" s="21">
        <v>3909.77999485356</v>
      </c>
      <c r="L103" s="21">
        <v>3909.77999485356</v>
      </c>
      <c r="M103" s="21">
        <v>0.0</v>
      </c>
      <c r="N103" s="21">
        <v>198.733886003494</v>
      </c>
      <c r="O103" s="58"/>
      <c r="AE103" s="21">
        <v>5040.51</v>
      </c>
      <c r="AF103" s="21">
        <v>5040.51</v>
      </c>
      <c r="AG103" s="21">
        <v>0.0</v>
      </c>
      <c r="AH103" s="21">
        <v>203.357038021088</v>
      </c>
      <c r="AI103" s="58"/>
      <c r="AJ103" s="21">
        <v>5528.06</v>
      </c>
      <c r="AK103" s="21">
        <v>5528.06</v>
      </c>
      <c r="AL103" s="21">
        <v>0.0</v>
      </c>
      <c r="AM103" s="21">
        <v>83.3779110908508</v>
      </c>
      <c r="AN103" s="58"/>
    </row>
    <row r="104">
      <c r="E104" s="21" t="s">
        <v>65</v>
      </c>
      <c r="F104" s="21">
        <v>5087.35</v>
      </c>
      <c r="G104" s="21">
        <v>5087.35</v>
      </c>
      <c r="H104" s="21">
        <v>0.0</v>
      </c>
      <c r="I104" s="21">
        <v>56.1052241325378</v>
      </c>
      <c r="J104" s="58"/>
      <c r="K104" s="21">
        <v>5083.37999065237</v>
      </c>
      <c r="L104" s="21">
        <v>5083.37999065237</v>
      </c>
      <c r="M104" s="21">
        <v>0.0</v>
      </c>
      <c r="N104" s="21">
        <v>94.7379519939423</v>
      </c>
      <c r="O104" s="58"/>
      <c r="AE104" s="21">
        <v>4316.57</v>
      </c>
      <c r="AF104" s="21">
        <v>4316.57</v>
      </c>
      <c r="AG104" s="21">
        <v>0.0</v>
      </c>
      <c r="AH104" s="21">
        <v>82.4739348888397</v>
      </c>
      <c r="AI104" s="58"/>
      <c r="AJ104" s="21">
        <v>4923.16998302752</v>
      </c>
      <c r="AK104" s="21">
        <v>4923.16998302752</v>
      </c>
      <c r="AL104" s="21">
        <v>0.0</v>
      </c>
      <c r="AM104" s="21">
        <v>13.165543794632</v>
      </c>
      <c r="AN104" s="58"/>
    </row>
    <row r="105">
      <c r="E105" s="21" t="s">
        <v>66</v>
      </c>
      <c r="F105" s="21">
        <v>5416.13</v>
      </c>
      <c r="G105" s="21">
        <v>5416.13</v>
      </c>
      <c r="H105" s="21">
        <v>0.0</v>
      </c>
      <c r="I105" s="21">
        <v>44.4965982437134</v>
      </c>
      <c r="J105" s="58"/>
      <c r="K105" s="21">
        <v>3385.3</v>
      </c>
      <c r="L105" s="21">
        <v>3385.3</v>
      </c>
      <c r="M105" s="21">
        <v>0.0</v>
      </c>
      <c r="N105" s="21">
        <v>261.99254989624</v>
      </c>
      <c r="O105" s="58"/>
      <c r="AE105" s="21">
        <v>4198.84</v>
      </c>
      <c r="AF105" s="21">
        <v>4198.84</v>
      </c>
      <c r="AG105" s="21">
        <v>0.0</v>
      </c>
      <c r="AH105" s="21">
        <v>94.0338048934937</v>
      </c>
      <c r="AI105" s="58"/>
      <c r="AJ105" s="21">
        <v>5414.15</v>
      </c>
      <c r="AK105" s="21">
        <v>5414.15</v>
      </c>
      <c r="AL105" s="21">
        <v>0.0</v>
      </c>
      <c r="AM105" s="21">
        <v>42.6981692314148</v>
      </c>
      <c r="AN105" s="58"/>
    </row>
    <row r="106">
      <c r="E106" s="57" t="s">
        <v>21</v>
      </c>
      <c r="F106" s="26">
        <f t="shared" ref="F106:I106" si="65">AVERAGE(F101:F105)</f>
        <v>5249.2</v>
      </c>
      <c r="G106" s="26">
        <f t="shared" si="65"/>
        <v>5249.2</v>
      </c>
      <c r="H106" s="26">
        <f t="shared" si="65"/>
        <v>0</v>
      </c>
      <c r="I106" s="26">
        <f t="shared" si="65"/>
        <v>30.16923647</v>
      </c>
      <c r="J106" s="59" t="str">
        <f>IF(MAX(ABS($F106-INDIRECT("'summary | ALG^({\gamma}) (low cost instances)'!F"&amp;ROW('summary | ALG^({gamma}) (low co'!$F$5)+(ROW()-10)/6)), ABS($G106-INDIRECT("'summary | ALG^({\gamma}) (low cost instances)'!G"&amp;ROW('summary | ALG^({gamma}) (low co'!$G$5)+(ROW()-10)/6)), ABS($H106-INDIRECT("'summary | ALG^({\gamma}) (low cost instances)'!H"&amp;ROW('summary | ALG^({gamma}) (low co'!$H$5)+(ROW()-10)/6)), ABS($I106-INDIRECT("'summary | ALG^({\gamma}) (low cost instances)'!I"&amp;ROW('summary | ALG^({gamma}) (low co'!$I$5)+(ROW()-10)/6)))&lt;0.00001, "ok", "not ok")</f>
        <v>ok</v>
      </c>
      <c r="K106" s="26">
        <f t="shared" ref="K106:L106" si="66">AVERAGE(K101:K105)</f>
        <v>3885.665997</v>
      </c>
      <c r="L106" s="26">
        <f t="shared" si="66"/>
        <v>3885.665997</v>
      </c>
      <c r="M106" s="26">
        <f>100*AVERAGE(M101:M105)</f>
        <v>0</v>
      </c>
      <c r="N106" s="26">
        <f>AVERAGE(N101:N105)</f>
        <v>116.6702668</v>
      </c>
      <c r="O106" s="59" t="str">
        <f>IF(MAX(ABS(K106-INDIRECT("'summary | ALG^({\gamma}) (low cost instances)'!L"&amp;ROW('summary | ALG^({gamma}) (low co'!$L$5)+(ROW()-10)/6)), ABS(L106-INDIRECT("'summary | ALG^({\gamma}) (low cost instances)'!M"&amp;ROW('summary | ALG^({gamma}) (low co'!$M$5)+(ROW()-10)/6)), ABS($M106-INDIRECT("'summary | ALG^({\gamma}) (low cost instances)'!N"&amp;ROW('summary | ALG^({gamma}) (low co'!$N$5)+(ROW()-10)/6)), ABS($N106-INDIRECT("'summary | ALG^({\gamma}) (low cost instances)'!O"&amp;ROW('summary | ALG^({gamma}) (low co'!$O$5)+(ROW()-10)/6)))&lt;0.00001, "ok", "not ok")</f>
        <v>ok</v>
      </c>
      <c r="AE106" s="26">
        <f t="shared" ref="AE106:AF106" si="67">AVERAGE(AE101:AE105)</f>
        <v>4822.584</v>
      </c>
      <c r="AF106" s="26">
        <f t="shared" si="67"/>
        <v>4822.584</v>
      </c>
      <c r="AG106" s="26">
        <f>100*AVERAGE(AG101:AG105)</f>
        <v>0</v>
      </c>
      <c r="AH106" s="26">
        <f>AVERAGE(AH101:AH105)</f>
        <v>88.61079693</v>
      </c>
      <c r="AI106" s="59" t="str">
        <f>IF(MAX(ABS(AE106-INDIRECT("'summary | ALG^({\gamma}) (low cost instances)'!AJ"&amp;ROW('summary | ALG^({gamma}) (low co'!$AJ$5)+(ROW()-10)/6)), ABS(AF106-INDIRECT("'summary | ALG^({\gamma}) (low cost instances)'!AK"&amp;ROW('summary | ALG^({gamma}) (low co'!$AK$5)+(ROW()-10)/6)), ABS(AG106-INDIRECT("'summary | ALG^({\gamma}) (low cost instances)'!AL"&amp;ROW('summary | ALG^({gamma}) (low co'!$AL$5)+(ROW()-10)/6)), ABS(AH106-INDIRECT("'summary | ALG^({\gamma}) (low cost instances)'!AM"&amp;ROW('summary | ALG^({gamma}) (low co'!$AM$5)+(ROW()-10)/6)))&lt;0.01, "ok", "not ok")</f>
        <v>ok</v>
      </c>
      <c r="AJ106" s="26">
        <f t="shared" ref="AJ106:AK106" si="68">AVERAGE(AJ101:AJ105)</f>
        <v>5226.345996</v>
      </c>
      <c r="AK106" s="26">
        <f t="shared" si="68"/>
        <v>5226.345996</v>
      </c>
      <c r="AL106" s="26">
        <f>100*AVERAGE(AL101:AL105)</f>
        <v>0</v>
      </c>
      <c r="AM106" s="26">
        <f>AVERAGE(AM101:AM105)</f>
        <v>31.90680962</v>
      </c>
      <c r="AN106" s="59" t="str">
        <f>IF(MAX(ABS(AJ106-INDIRECT("'summary | ALG^({\gamma}) (low cost instances)'!AV"&amp;ROW('summary | ALG^({gamma}) (low co'!$AV$5)+(ROW()-10)/6)), ABS(AK106-INDIRECT("'summary | ALG^({\gamma}) (low cost instances)'!AW"&amp;ROW('summary | ALG^({gamma}) (low co'!$AW$5)+(ROW()-10)/6)), ABS(AL106-INDIRECT("'summary | ALG^({\gamma}) (low cost instances)'!AX"&amp;ROW('summary | ALG^({gamma}) (low co'!$AX$5)+(ROW()-10)/6)), ABS(AM106-INDIRECT("'summary | ALG^({\gamma}) (low cost instances)'!AY"&amp;ROW('summary | ALG^({gamma}) (low co'!$AY$5)+(ROW()-10)/6)))&lt;0.01, "ok", "not ok")</f>
        <v>ok</v>
      </c>
    </row>
    <row r="107">
      <c r="D107" s="80">
        <v>40.0</v>
      </c>
      <c r="E107" s="21" t="s">
        <v>67</v>
      </c>
      <c r="F107" s="21">
        <v>5565.76</v>
      </c>
      <c r="G107" s="21">
        <v>5565.76</v>
      </c>
      <c r="H107" s="21">
        <v>0.0</v>
      </c>
      <c r="I107" s="21">
        <v>163.212685108185</v>
      </c>
      <c r="J107" s="58"/>
      <c r="K107" s="21">
        <v>5564.93</v>
      </c>
      <c r="L107" s="21">
        <v>5564.93</v>
      </c>
      <c r="M107" s="21">
        <v>0.0</v>
      </c>
      <c r="N107" s="21">
        <v>4541.03632497788</v>
      </c>
      <c r="O107" s="58"/>
      <c r="AE107" s="21">
        <v>4916.68</v>
      </c>
      <c r="AF107" s="21">
        <v>4916.68</v>
      </c>
      <c r="AG107" s="21">
        <v>0.0</v>
      </c>
      <c r="AH107" s="21">
        <v>4743.43361926079</v>
      </c>
      <c r="AI107" s="58"/>
      <c r="AJ107" s="21">
        <v>5565.76</v>
      </c>
      <c r="AK107" s="21">
        <v>5565.76</v>
      </c>
      <c r="AL107" s="21">
        <v>0.0</v>
      </c>
      <c r="AM107" s="21">
        <v>2607.2243449688</v>
      </c>
      <c r="AN107" s="58"/>
    </row>
    <row r="108">
      <c r="E108" s="21" t="s">
        <v>68</v>
      </c>
      <c r="F108" s="21">
        <v>5602.57</v>
      </c>
      <c r="G108" s="21">
        <v>5602.57</v>
      </c>
      <c r="H108" s="21">
        <v>0.0</v>
      </c>
      <c r="I108" s="21">
        <v>30.5643239021301</v>
      </c>
      <c r="J108" s="58"/>
      <c r="K108" s="21">
        <v>3975.91</v>
      </c>
      <c r="L108" s="21">
        <v>3975.91</v>
      </c>
      <c r="M108" s="21">
        <v>0.0</v>
      </c>
      <c r="N108" s="21">
        <v>321.470915079117</v>
      </c>
      <c r="O108" s="58"/>
      <c r="AE108" s="21">
        <v>4893.94</v>
      </c>
      <c r="AF108" s="21">
        <v>4893.94</v>
      </c>
      <c r="AG108" s="21">
        <v>0.0</v>
      </c>
      <c r="AH108" s="21">
        <v>35.9915506839752</v>
      </c>
      <c r="AI108" s="58"/>
      <c r="AJ108" s="21">
        <v>5504.52</v>
      </c>
      <c r="AK108" s="21">
        <v>5504.52</v>
      </c>
      <c r="AL108" s="21">
        <v>0.0</v>
      </c>
      <c r="AM108" s="21">
        <v>15.9990434646606</v>
      </c>
      <c r="AN108" s="58"/>
    </row>
    <row r="109">
      <c r="E109" s="21" t="s">
        <v>69</v>
      </c>
      <c r="F109" s="21">
        <v>5540.31</v>
      </c>
      <c r="G109" s="21">
        <v>5540.31</v>
      </c>
      <c r="H109" s="21">
        <v>0.0</v>
      </c>
      <c r="I109" s="21">
        <v>12.3728318214417</v>
      </c>
      <c r="J109" s="58"/>
      <c r="K109" s="21">
        <v>3832.92</v>
      </c>
      <c r="L109" s="21">
        <v>3832.92</v>
      </c>
      <c r="M109" s="21">
        <v>0.0</v>
      </c>
      <c r="N109" s="21">
        <v>41.923202753067</v>
      </c>
      <c r="O109" s="58"/>
      <c r="AE109" s="21">
        <v>4802.37</v>
      </c>
      <c r="AF109" s="21">
        <v>4802.37</v>
      </c>
      <c r="AG109" s="21">
        <v>0.0</v>
      </c>
      <c r="AH109" s="21">
        <v>20.4674017429352</v>
      </c>
      <c r="AI109" s="58"/>
      <c r="AJ109" s="21">
        <v>5540.31</v>
      </c>
      <c r="AK109" s="21">
        <v>5540.31</v>
      </c>
      <c r="AL109" s="21">
        <v>0.0</v>
      </c>
      <c r="AM109" s="21">
        <v>19.075935125351</v>
      </c>
      <c r="AN109" s="58"/>
    </row>
    <row r="110">
      <c r="E110" s="21" t="s">
        <v>70</v>
      </c>
      <c r="F110" s="21">
        <v>5602.32</v>
      </c>
      <c r="G110" s="21">
        <v>5602.32</v>
      </c>
      <c r="H110" s="21">
        <v>0.0</v>
      </c>
      <c r="I110" s="21">
        <v>11.154746055603</v>
      </c>
      <c r="J110" s="58"/>
      <c r="K110" s="21">
        <v>5593.04</v>
      </c>
      <c r="L110" s="21">
        <v>5593.04</v>
      </c>
      <c r="M110" s="21">
        <v>0.0</v>
      </c>
      <c r="N110" s="21">
        <v>19.0332939624786</v>
      </c>
      <c r="O110" s="58"/>
      <c r="AE110" s="21">
        <v>4630.41</v>
      </c>
      <c r="AF110" s="21">
        <v>4630.41</v>
      </c>
      <c r="AG110" s="21">
        <v>0.0</v>
      </c>
      <c r="AH110" s="21">
        <v>155.722018003464</v>
      </c>
      <c r="AI110" s="58"/>
      <c r="AJ110" s="21">
        <v>5629.42</v>
      </c>
      <c r="AK110" s="21">
        <v>5629.42</v>
      </c>
      <c r="AL110" s="21">
        <v>0.0</v>
      </c>
      <c r="AM110" s="21">
        <v>13.2372810840607</v>
      </c>
      <c r="AN110" s="58"/>
    </row>
    <row r="111">
      <c r="E111" s="21" t="s">
        <v>71</v>
      </c>
      <c r="F111" s="21">
        <v>5415.91</v>
      </c>
      <c r="G111" s="21">
        <v>5415.91</v>
      </c>
      <c r="H111" s="21">
        <v>0.0</v>
      </c>
      <c r="I111" s="21">
        <v>10.6136147975922</v>
      </c>
      <c r="J111" s="58"/>
      <c r="K111" s="21">
        <v>5412.42</v>
      </c>
      <c r="L111" s="21">
        <v>5412.42</v>
      </c>
      <c r="M111" s="21">
        <v>0.0</v>
      </c>
      <c r="N111" s="21">
        <v>26.4586429595947</v>
      </c>
      <c r="O111" s="58"/>
      <c r="AE111" s="21">
        <v>4308.1</v>
      </c>
      <c r="AF111" s="21">
        <v>4308.1</v>
      </c>
      <c r="AG111" s="21">
        <v>0.0</v>
      </c>
      <c r="AH111" s="21">
        <v>102.207202672958</v>
      </c>
      <c r="AI111" s="58"/>
      <c r="AJ111" s="21">
        <v>5415.91</v>
      </c>
      <c r="AK111" s="21">
        <v>5415.91</v>
      </c>
      <c r="AL111" s="21">
        <v>0.0</v>
      </c>
      <c r="AM111" s="21">
        <v>11.0114948749542</v>
      </c>
      <c r="AN111" s="58"/>
    </row>
    <row r="112">
      <c r="E112" s="57" t="s">
        <v>21</v>
      </c>
      <c r="F112" s="26">
        <f t="shared" ref="F112:I112" si="69">AVERAGE(F107:F111)</f>
        <v>5545.374</v>
      </c>
      <c r="G112" s="26">
        <f t="shared" si="69"/>
        <v>5545.374</v>
      </c>
      <c r="H112" s="26">
        <f t="shared" si="69"/>
        <v>0</v>
      </c>
      <c r="I112" s="26">
        <f t="shared" si="69"/>
        <v>45.58364034</v>
      </c>
      <c r="J112" s="59" t="str">
        <f>IF(MAX(ABS($F112-INDIRECT("'summary | ALG^({\gamma}) (low cost instances)'!F"&amp;ROW('summary | ALG^({gamma}) (low co'!$F$5)+(ROW()-10)/6)), ABS($G112-INDIRECT("'summary | ALG^({\gamma}) (low cost instances)'!G"&amp;ROW('summary | ALG^({gamma}) (low co'!$G$5)+(ROW()-10)/6)), ABS($H112-INDIRECT("'summary | ALG^({\gamma}) (low cost instances)'!H"&amp;ROW('summary | ALG^({gamma}) (low co'!$H$5)+(ROW()-10)/6)), ABS($I112-INDIRECT("'summary | ALG^({\gamma}) (low cost instances)'!I"&amp;ROW('summary | ALG^({gamma}) (low co'!$I$5)+(ROW()-10)/6)))&lt;0.00001, "ok", "not ok")</f>
        <v>ok</v>
      </c>
      <c r="K112" s="26">
        <f t="shared" ref="K112:L112" si="70">AVERAGE(K107:K111)</f>
        <v>4875.844</v>
      </c>
      <c r="L112" s="26">
        <f t="shared" si="70"/>
        <v>4875.844</v>
      </c>
      <c r="M112" s="26">
        <f>100*AVERAGE(M107:M111)</f>
        <v>0</v>
      </c>
      <c r="N112" s="26">
        <f>AVERAGE(N107:N111)</f>
        <v>989.9844759</v>
      </c>
      <c r="O112" s="59" t="str">
        <f>IF(MAX(ABS(K112-INDIRECT("'summary | ALG^({\gamma}) (low cost instances)'!L"&amp;ROW('summary | ALG^({gamma}) (low co'!$L$5)+(ROW()-10)/6)), ABS(L112-INDIRECT("'summary | ALG^({\gamma}) (low cost instances)'!M"&amp;ROW('summary | ALG^({gamma}) (low co'!$M$5)+(ROW()-10)/6)), ABS($M112-INDIRECT("'summary | ALG^({\gamma}) (low cost instances)'!N"&amp;ROW('summary | ALG^({gamma}) (low co'!$N$5)+(ROW()-10)/6)), ABS($N112-INDIRECT("'summary | ALG^({\gamma}) (low cost instances)'!O"&amp;ROW('summary | ALG^({gamma}) (low co'!$O$5)+(ROW()-10)/6)))&lt;0.00001, "ok", "not ok")</f>
        <v>ok</v>
      </c>
      <c r="AE112" s="26">
        <f t="shared" ref="AE112:AF112" si="71">AVERAGE(AE107:AE111)</f>
        <v>4710.3</v>
      </c>
      <c r="AF112" s="26">
        <f t="shared" si="71"/>
        <v>4710.3</v>
      </c>
      <c r="AG112" s="26">
        <f>100*AVERAGE(AG107:AG111)</f>
        <v>0</v>
      </c>
      <c r="AH112" s="26">
        <f>AVERAGE(AH107:AH111)</f>
        <v>1011.564358</v>
      </c>
      <c r="AI112" s="59" t="str">
        <f>IF(MAX(ABS(AE112-INDIRECT("'summary | ALG^({\gamma}) (low cost instances)'!AJ"&amp;ROW('summary | ALG^({gamma}) (low co'!$AJ$5)+(ROW()-10)/6)), ABS(AF112-INDIRECT("'summary | ALG^({\gamma}) (low cost instances)'!AK"&amp;ROW('summary | ALG^({gamma}) (low co'!$AK$5)+(ROW()-10)/6)), ABS(AG112-INDIRECT("'summary | ALG^({\gamma}) (low cost instances)'!AL"&amp;ROW('summary | ALG^({gamma}) (low co'!$AL$5)+(ROW()-10)/6)), ABS(AH112-INDIRECT("'summary | ALG^({\gamma}) (low cost instances)'!AM"&amp;ROW('summary | ALG^({gamma}) (low co'!$AM$5)+(ROW()-10)/6)))&lt;0.01, "ok", "not ok")</f>
        <v>ok</v>
      </c>
      <c r="AJ112" s="26">
        <f t="shared" ref="AJ112:AK112" si="72">AVERAGE(AJ107:AJ111)</f>
        <v>5531.184</v>
      </c>
      <c r="AK112" s="26">
        <f t="shared" si="72"/>
        <v>5531.184</v>
      </c>
      <c r="AL112" s="26">
        <f>100*AVERAGE(AL107:AL111)</f>
        <v>0</v>
      </c>
      <c r="AM112" s="26">
        <f>AVERAGE(AM107:AM111)</f>
        <v>533.3096199</v>
      </c>
      <c r="AN112" s="59" t="str">
        <f>IF(MAX(ABS(AJ112-INDIRECT("'summary | ALG^({\gamma}) (low cost instances)'!AV"&amp;ROW('summary | ALG^({gamma}) (low co'!$AV$5)+(ROW()-10)/6)), ABS(AK112-INDIRECT("'summary | ALG^({\gamma}) (low cost instances)'!AW"&amp;ROW('summary | ALG^({gamma}) (low co'!$AW$5)+(ROW()-10)/6)), ABS(AL112-INDIRECT("'summary | ALG^({\gamma}) (low cost instances)'!AX"&amp;ROW('summary | ALG^({gamma}) (low co'!$AX$5)+(ROW()-10)/6)), ABS(AM112-INDIRECT("'summary | ALG^({\gamma}) (low cost instances)'!AY"&amp;ROW('summary | ALG^({gamma}) (low co'!$AY$5)+(ROW()-10)/6)))&lt;0.01, "ok", "not ok")</f>
        <v>ok</v>
      </c>
    </row>
    <row r="113">
      <c r="D113" s="80">
        <v>45.0</v>
      </c>
      <c r="E113" s="21" t="s">
        <v>72</v>
      </c>
      <c r="F113" s="21">
        <v>5764.33</v>
      </c>
      <c r="G113" s="21">
        <v>5764.33</v>
      </c>
      <c r="H113" s="21">
        <v>0.0</v>
      </c>
      <c r="I113" s="21">
        <v>14.5550880432129</v>
      </c>
      <c r="J113" s="58"/>
      <c r="K113" s="21">
        <v>5762.18999999999</v>
      </c>
      <c r="L113" s="21">
        <v>5762.18999999999</v>
      </c>
      <c r="M113" s="21">
        <v>0.0</v>
      </c>
      <c r="N113" s="21">
        <v>37.1783990859985</v>
      </c>
      <c r="O113" s="58"/>
      <c r="AE113" s="21">
        <v>4734.36</v>
      </c>
      <c r="AF113" s="21">
        <v>4734.36</v>
      </c>
      <c r="AG113" s="21">
        <v>0.0</v>
      </c>
      <c r="AH113" s="21">
        <v>1564.16756987572</v>
      </c>
      <c r="AI113" s="58"/>
      <c r="AJ113" s="21">
        <v>5745.33000000001</v>
      </c>
      <c r="AK113" s="21">
        <v>5745.33000000001</v>
      </c>
      <c r="AL113" s="21">
        <v>0.0</v>
      </c>
      <c r="AM113" s="21">
        <v>28.1966371536255</v>
      </c>
      <c r="AN113" s="58"/>
    </row>
    <row r="114">
      <c r="E114" s="21" t="s">
        <v>73</v>
      </c>
      <c r="F114" s="21">
        <v>5715.54000000002</v>
      </c>
      <c r="G114" s="21">
        <v>5715.54000000002</v>
      </c>
      <c r="H114" s="21">
        <v>0.0</v>
      </c>
      <c r="I114" s="21">
        <v>94.8775100708008</v>
      </c>
      <c r="J114" s="58"/>
      <c r="K114" s="21">
        <v>5709.77</v>
      </c>
      <c r="L114" s="21">
        <v>5709.77</v>
      </c>
      <c r="M114" s="21">
        <v>0.0</v>
      </c>
      <c r="N114" s="21">
        <v>387.049359083176</v>
      </c>
      <c r="O114" s="58"/>
      <c r="AE114" s="21">
        <v>5179.35</v>
      </c>
      <c r="AF114" s="21">
        <v>5179.35</v>
      </c>
      <c r="AG114" s="21">
        <v>0.0</v>
      </c>
      <c r="AH114" s="21">
        <v>1657.62435793877</v>
      </c>
      <c r="AI114" s="58"/>
      <c r="AJ114" s="21">
        <v>5772.56</v>
      </c>
      <c r="AK114" s="21">
        <v>5772.56</v>
      </c>
      <c r="AL114" s="21">
        <v>0.0</v>
      </c>
      <c r="AM114" s="21">
        <v>67.8246850967407</v>
      </c>
      <c r="AN114" s="58"/>
    </row>
    <row r="115">
      <c r="E115" s="21" t="s">
        <v>74</v>
      </c>
      <c r="F115" s="21">
        <v>5881.95</v>
      </c>
      <c r="G115" s="21">
        <v>5881.95</v>
      </c>
      <c r="H115" s="21">
        <v>0.0</v>
      </c>
      <c r="I115" s="21">
        <v>4.31422686576843</v>
      </c>
      <c r="J115" s="58"/>
      <c r="K115" s="21">
        <v>3821.75999121466</v>
      </c>
      <c r="L115" s="21">
        <v>3821.75999121466</v>
      </c>
      <c r="M115" s="21">
        <v>0.0</v>
      </c>
      <c r="N115" s="21">
        <v>11.9057080745697</v>
      </c>
      <c r="O115" s="58"/>
      <c r="AE115" s="21">
        <v>4710.58</v>
      </c>
      <c r="AF115" s="21">
        <v>4710.58</v>
      </c>
      <c r="AG115" s="21">
        <v>0.0</v>
      </c>
      <c r="AH115" s="21">
        <v>30.6832430362701</v>
      </c>
      <c r="AI115" s="58"/>
      <c r="AJ115" s="21">
        <v>5881.95</v>
      </c>
      <c r="AK115" s="21">
        <v>5881.95</v>
      </c>
      <c r="AL115" s="21">
        <v>0.0</v>
      </c>
      <c r="AM115" s="21">
        <v>18.1479110717773</v>
      </c>
      <c r="AN115" s="58"/>
    </row>
    <row r="116">
      <c r="E116" s="21" t="s">
        <v>75</v>
      </c>
      <c r="F116" s="21">
        <v>5906.11</v>
      </c>
      <c r="G116" s="21">
        <v>5906.11</v>
      </c>
      <c r="H116" s="21">
        <v>0.0</v>
      </c>
      <c r="I116" s="21">
        <v>154.309393882751</v>
      </c>
      <c r="J116" s="58"/>
      <c r="K116" s="21">
        <v>5899.27</v>
      </c>
      <c r="L116" s="21">
        <v>5899.27</v>
      </c>
      <c r="M116" s="21">
        <v>0.0</v>
      </c>
      <c r="N116" s="21">
        <v>561.060609102249</v>
      </c>
      <c r="O116" s="58"/>
      <c r="AE116" s="21">
        <v>5117.04</v>
      </c>
      <c r="AF116" s="21">
        <v>5117.04</v>
      </c>
      <c r="AG116" s="21">
        <v>0.0</v>
      </c>
      <c r="AH116" s="21">
        <v>1091.07418131828</v>
      </c>
      <c r="AI116" s="58"/>
      <c r="AJ116" s="21">
        <v>5763.18</v>
      </c>
      <c r="AK116" s="21">
        <v>5763.18</v>
      </c>
      <c r="AL116" s="21">
        <v>0.0</v>
      </c>
      <c r="AM116" s="21">
        <v>31.9821121692657</v>
      </c>
      <c r="AN116" s="58"/>
    </row>
    <row r="117">
      <c r="E117" s="21" t="s">
        <v>76</v>
      </c>
      <c r="F117" s="21">
        <v>5431.13</v>
      </c>
      <c r="G117" s="21">
        <v>5431.13</v>
      </c>
      <c r="H117" s="21">
        <v>0.0</v>
      </c>
      <c r="I117" s="21">
        <v>19.9370040893555</v>
      </c>
      <c r="J117" s="58"/>
      <c r="K117" s="21">
        <v>3642.90984663753</v>
      </c>
      <c r="L117" s="21">
        <v>3642.90984663753</v>
      </c>
      <c r="M117" s="21">
        <v>0.0</v>
      </c>
      <c r="N117" s="21">
        <v>246.069048166275</v>
      </c>
      <c r="O117" s="58"/>
      <c r="AE117" s="21">
        <v>4241.1</v>
      </c>
      <c r="AF117" s="21">
        <v>4241.1</v>
      </c>
      <c r="AG117" s="21">
        <v>0.0</v>
      </c>
      <c r="AH117" s="21">
        <v>2090.84119391441</v>
      </c>
      <c r="AI117" s="58"/>
      <c r="AJ117" s="21">
        <v>5431.13</v>
      </c>
      <c r="AK117" s="21">
        <v>5431.13</v>
      </c>
      <c r="AL117" s="21">
        <v>0.0</v>
      </c>
      <c r="AM117" s="21">
        <v>46.6600699424744</v>
      </c>
      <c r="AN117" s="58"/>
    </row>
    <row r="118">
      <c r="E118" s="57" t="s">
        <v>21</v>
      </c>
      <c r="F118" s="26">
        <f t="shared" ref="F118:I118" si="73">AVERAGE(F113:F117)</f>
        <v>5739.812</v>
      </c>
      <c r="G118" s="26">
        <f t="shared" si="73"/>
        <v>5739.812</v>
      </c>
      <c r="H118" s="26">
        <f t="shared" si="73"/>
        <v>0</v>
      </c>
      <c r="I118" s="26">
        <f t="shared" si="73"/>
        <v>57.59864459</v>
      </c>
      <c r="J118" s="59" t="str">
        <f>IF(MAX(ABS($F118-INDIRECT("'summary | ALG^({\gamma}) (low cost instances)'!F"&amp;ROW('summary | ALG^({gamma}) (low co'!$F$5)+(ROW()-10)/6)), ABS($G118-INDIRECT("'summary | ALG^({\gamma}) (low cost instances)'!G"&amp;ROW('summary | ALG^({gamma}) (low co'!$G$5)+(ROW()-10)/6)), ABS($H118-INDIRECT("'summary | ALG^({\gamma}) (low cost instances)'!H"&amp;ROW('summary | ALG^({gamma}) (low co'!$H$5)+(ROW()-10)/6)), ABS($I118-INDIRECT("'summary | ALG^({\gamma}) (low cost instances)'!I"&amp;ROW('summary | ALG^({gamma}) (low co'!$I$5)+(ROW()-10)/6)))&lt;0.00001, "ok", "not ok")</f>
        <v>ok</v>
      </c>
      <c r="K118" s="26">
        <f t="shared" ref="K118:L118" si="74">AVERAGE(K113:K117)</f>
        <v>4967.179968</v>
      </c>
      <c r="L118" s="26">
        <f t="shared" si="74"/>
        <v>4967.179968</v>
      </c>
      <c r="M118" s="26">
        <f>100*AVERAGE(M113:M117)</f>
        <v>0</v>
      </c>
      <c r="N118" s="26">
        <f>AVERAGE(N113:N117)</f>
        <v>248.6526247</v>
      </c>
      <c r="O118" s="59" t="str">
        <f>IF(MAX(ABS(K118-INDIRECT("'summary | ALG^({\gamma}) (low cost instances)'!L"&amp;ROW('summary | ALG^({gamma}) (low co'!$L$5)+(ROW()-10)/6)), ABS(L118-INDIRECT("'summary | ALG^({\gamma}) (low cost instances)'!M"&amp;ROW('summary | ALG^({gamma}) (low co'!$M$5)+(ROW()-10)/6)), ABS($M118-INDIRECT("'summary | ALG^({\gamma}) (low cost instances)'!N"&amp;ROW('summary | ALG^({gamma}) (low co'!$N$5)+(ROW()-10)/6)), ABS($N118-INDIRECT("'summary | ALG^({\gamma}) (low cost instances)'!O"&amp;ROW('summary | ALG^({gamma}) (low co'!$O$5)+(ROW()-10)/6)))&lt;0.00001, "ok", "not ok")</f>
        <v>ok</v>
      </c>
      <c r="AE118" s="83">
        <f t="shared" ref="AE118:AF118" si="75">AVERAGE(AE113:AE117)</f>
        <v>4796.486</v>
      </c>
      <c r="AF118" s="83">
        <f t="shared" si="75"/>
        <v>4796.486</v>
      </c>
      <c r="AG118" s="83">
        <f>100*AVERAGE(AG113:AG117)</f>
        <v>0</v>
      </c>
      <c r="AH118" s="83">
        <f>AVERAGE(AH113:AH117)</f>
        <v>1286.878109</v>
      </c>
      <c r="AI118" s="59" t="str">
        <f>IF(MAX(ABS(AE118-INDIRECT("'summary | ALG^({\gamma}) (low cost instances)'!AJ"&amp;ROW('summary | ALG^({gamma}) (low co'!$AJ$5)+(ROW()-10)/6)), ABS(AF118-INDIRECT("'summary | ALG^({\gamma}) (low cost instances)'!AK"&amp;ROW('summary | ALG^({gamma}) (low co'!$AK$5)+(ROW()-10)/6)), ABS(AG118-INDIRECT("'summary | ALG^({\gamma}) (low cost instances)'!AL"&amp;ROW('summary | ALG^({gamma}) (low co'!$AL$5)+(ROW()-10)/6)), ABS(AH118-INDIRECT("'summary | ALG^({\gamma}) (low cost instances)'!AM"&amp;ROW('summary | ALG^({gamma}) (low co'!$AM$5)+(ROW()-10)/6)))&lt;0.01, "ok", "not ok")</f>
        <v>ok</v>
      </c>
      <c r="AJ118" s="26">
        <f t="shared" ref="AJ118:AK118" si="76">AVERAGE(AJ113:AJ117)</f>
        <v>5718.83</v>
      </c>
      <c r="AK118" s="26">
        <f t="shared" si="76"/>
        <v>5718.83</v>
      </c>
      <c r="AL118" s="26">
        <f>100*AVERAGE(AL113:AL117)</f>
        <v>0</v>
      </c>
      <c r="AM118" s="26">
        <f>AVERAGE(AM113:AM117)</f>
        <v>38.56228309</v>
      </c>
      <c r="AN118" s="59" t="str">
        <f>IF(MAX(ABS(AJ118-INDIRECT("'summary | ALG^({\gamma}) (low cost instances)'!AV"&amp;ROW('summary | ALG^({gamma}) (low co'!$AV$5)+(ROW()-10)/6)), ABS(AK118-INDIRECT("'summary | ALG^({\gamma}) (low cost instances)'!AW"&amp;ROW('summary | ALG^({gamma}) (low co'!$AW$5)+(ROW()-10)/6)), ABS(AL118-INDIRECT("'summary | ALG^({\gamma}) (low cost instances)'!AX"&amp;ROW('summary | ALG^({gamma}) (low co'!$AX$5)+(ROW()-10)/6)), ABS(AM118-INDIRECT("'summary | ALG^({\gamma}) (low cost instances)'!AY"&amp;ROW('summary | ALG^({gamma}) (low co'!$AY$5)+(ROW()-10)/6)))&lt;0.01, "ok", "not ok")</f>
        <v>ok</v>
      </c>
    </row>
    <row r="119">
      <c r="D119" s="80">
        <v>50.0</v>
      </c>
      <c r="E119" s="21" t="s">
        <v>77</v>
      </c>
      <c r="F119" s="21">
        <v>6246.74</v>
      </c>
      <c r="G119" s="21">
        <v>6246.74</v>
      </c>
      <c r="H119" s="21">
        <v>0.0</v>
      </c>
      <c r="I119" s="21">
        <v>1560.48474001884</v>
      </c>
      <c r="J119" s="58"/>
      <c r="K119" s="21">
        <v>6243.49</v>
      </c>
      <c r="L119" s="21">
        <v>6243.25</v>
      </c>
      <c r="M119" s="21">
        <v>3.84400391447382E-5</v>
      </c>
      <c r="N119" s="21">
        <v>3761.21594285965</v>
      </c>
      <c r="O119" s="58"/>
      <c r="AE119" s="61">
        <v>5496.69</v>
      </c>
      <c r="AF119" s="61">
        <v>5431.69</v>
      </c>
      <c r="AG119" s="61">
        <v>0.0118252984978232</v>
      </c>
      <c r="AH119" s="61">
        <v>7200.24862408638</v>
      </c>
      <c r="AI119" s="58"/>
      <c r="AJ119" s="21">
        <v>6216.75</v>
      </c>
      <c r="AK119" s="21">
        <v>6216.75</v>
      </c>
      <c r="AL119" s="21">
        <v>0.0</v>
      </c>
      <c r="AM119" s="21">
        <v>2138.76592874527</v>
      </c>
      <c r="AN119" s="58"/>
    </row>
    <row r="120">
      <c r="E120" s="21" t="s">
        <v>78</v>
      </c>
      <c r="F120" s="21">
        <v>6540.34</v>
      </c>
      <c r="G120" s="21">
        <v>6540.34</v>
      </c>
      <c r="H120" s="21">
        <v>0.0</v>
      </c>
      <c r="I120" s="21">
        <v>49.5104119777679</v>
      </c>
      <c r="J120" s="58"/>
      <c r="K120" s="21">
        <v>4551.4</v>
      </c>
      <c r="L120" s="21">
        <v>4551.4</v>
      </c>
      <c r="M120" s="21">
        <v>0.0</v>
      </c>
      <c r="N120" s="21">
        <v>796.704087018967</v>
      </c>
      <c r="O120" s="58"/>
      <c r="AE120" s="21">
        <v>5595.0</v>
      </c>
      <c r="AF120" s="21">
        <v>5595.0</v>
      </c>
      <c r="AG120" s="21">
        <v>0.0</v>
      </c>
      <c r="AH120" s="21">
        <v>419.966053962708</v>
      </c>
      <c r="AI120" s="58"/>
      <c r="AJ120" s="21">
        <v>6501.32</v>
      </c>
      <c r="AK120" s="21">
        <v>6501.32</v>
      </c>
      <c r="AL120" s="21">
        <v>0.0</v>
      </c>
      <c r="AM120" s="21">
        <v>60.7505030632019</v>
      </c>
      <c r="AN120" s="58"/>
    </row>
    <row r="121">
      <c r="E121" s="21" t="s">
        <v>79</v>
      </c>
      <c r="F121" s="21">
        <v>6334.98</v>
      </c>
      <c r="G121" s="21">
        <v>6334.98</v>
      </c>
      <c r="H121" s="21">
        <v>0.0</v>
      </c>
      <c r="I121" s="21">
        <v>44.4106197357178</v>
      </c>
      <c r="J121" s="58"/>
      <c r="K121" s="21">
        <v>6331.38</v>
      </c>
      <c r="L121" s="21">
        <v>6331.38</v>
      </c>
      <c r="M121" s="21">
        <v>0.0</v>
      </c>
      <c r="N121" s="21">
        <v>128.47983288765</v>
      </c>
      <c r="O121" s="58"/>
      <c r="AE121" s="21">
        <v>5142.08</v>
      </c>
      <c r="AF121" s="21">
        <v>5142.08</v>
      </c>
      <c r="AG121" s="21">
        <v>0.0</v>
      </c>
      <c r="AH121" s="21">
        <v>142.256281852722</v>
      </c>
      <c r="AI121" s="58"/>
      <c r="AJ121" s="21">
        <v>6334.98</v>
      </c>
      <c r="AK121" s="21">
        <v>6334.98</v>
      </c>
      <c r="AL121" s="21">
        <v>0.0</v>
      </c>
      <c r="AM121" s="21">
        <v>56.3320498466492</v>
      </c>
      <c r="AN121" s="58"/>
    </row>
    <row r="122">
      <c r="E122" s="21" t="s">
        <v>80</v>
      </c>
      <c r="F122" s="21">
        <v>6429.38999999999</v>
      </c>
      <c r="G122" s="21">
        <v>6429.38999999999</v>
      </c>
      <c r="H122" s="21">
        <v>0.0</v>
      </c>
      <c r="I122" s="21">
        <v>94.2410981655121</v>
      </c>
      <c r="J122" s="58"/>
      <c r="K122" s="21">
        <v>6428.06999760726</v>
      </c>
      <c r="L122" s="21">
        <v>6428.06999760726</v>
      </c>
      <c r="M122" s="21">
        <v>0.0</v>
      </c>
      <c r="N122" s="21">
        <v>137.384300231934</v>
      </c>
      <c r="O122" s="58"/>
      <c r="AE122" s="21">
        <v>5598.71</v>
      </c>
      <c r="AF122" s="21">
        <v>5598.71</v>
      </c>
      <c r="AG122" s="21">
        <v>0.0</v>
      </c>
      <c r="AH122" s="21">
        <v>300.11240196228</v>
      </c>
      <c r="AI122" s="58"/>
      <c r="AJ122" s="21">
        <v>6429.39</v>
      </c>
      <c r="AK122" s="21">
        <v>6429.39</v>
      </c>
      <c r="AL122" s="21">
        <v>0.0</v>
      </c>
      <c r="AM122" s="21">
        <v>137.297222137451</v>
      </c>
      <c r="AN122" s="58"/>
    </row>
    <row r="123">
      <c r="E123" s="68" t="s">
        <v>81</v>
      </c>
      <c r="F123" s="61">
        <v>6259.04</v>
      </c>
      <c r="G123" s="61">
        <v>6183.04</v>
      </c>
      <c r="H123" s="61">
        <v>0.0121424371788645</v>
      </c>
      <c r="I123" s="61">
        <v>7202.78432559967</v>
      </c>
      <c r="J123" s="58"/>
      <c r="K123" s="61">
        <v>6304.82</v>
      </c>
      <c r="L123" s="61">
        <v>6064.01</v>
      </c>
      <c r="M123" s="61">
        <v>0.0382</v>
      </c>
      <c r="N123" s="61">
        <v>7205.9</v>
      </c>
      <c r="O123" s="58"/>
      <c r="AE123" s="21">
        <v>5327.96</v>
      </c>
      <c r="AF123" s="21">
        <v>5301.96</v>
      </c>
      <c r="AG123" s="21">
        <v>0.00487991651588959</v>
      </c>
      <c r="AH123" s="21">
        <v>7201.11253380775</v>
      </c>
      <c r="AI123" s="58"/>
      <c r="AJ123" s="61">
        <v>6295.04</v>
      </c>
      <c r="AK123" s="61">
        <v>6235.04</v>
      </c>
      <c r="AL123" s="61">
        <v>0.00953131354208999</v>
      </c>
      <c r="AM123" s="61">
        <v>7202.97648000717</v>
      </c>
      <c r="AN123" s="58"/>
    </row>
    <row r="124">
      <c r="E124" s="57" t="s">
        <v>21</v>
      </c>
      <c r="F124" s="26">
        <f t="shared" ref="F124:I124" si="77">AVERAGE(F119:F123)</f>
        <v>6362.098</v>
      </c>
      <c r="G124" s="26">
        <f t="shared" si="77"/>
        <v>6346.898</v>
      </c>
      <c r="H124" s="26">
        <f t="shared" si="77"/>
        <v>0.002428487436</v>
      </c>
      <c r="I124" s="26">
        <f t="shared" si="77"/>
        <v>1790.286239</v>
      </c>
      <c r="J124" s="59" t="str">
        <f>IF(MAX(ABS($F124-INDIRECT("'summary | ALG^({\gamma}) (low cost instances)'!F"&amp;ROW('summary | ALG^({gamma}) (low co'!$F$5)+(ROW()-10)/6)), ABS($G124-INDIRECT("'summary | ALG^({\gamma}) (low cost instances)'!G"&amp;ROW('summary | ALG^({gamma}) (low co'!$G$5)+(ROW()-10)/6)), ABS($H124-INDIRECT("'summary | ALG^({\gamma}) (low cost instances)'!H"&amp;ROW('summary | ALG^({gamma}) (low co'!$H$5)+(ROW()-10)/6)), ABS($I124-INDIRECT("'summary | ALG^({\gamma}) (low cost instances)'!I"&amp;ROW('summary | ALG^({gamma}) (low co'!$I$5)+(ROW()-10)/6)))&lt;0.00001, "ok", "not ok")</f>
        <v>ok</v>
      </c>
      <c r="K124" s="26">
        <f t="shared" ref="K124:L124" si="78">AVERAGE(K119:K123)</f>
        <v>5971.832</v>
      </c>
      <c r="L124" s="26">
        <f t="shared" si="78"/>
        <v>5923.622</v>
      </c>
      <c r="M124" s="26">
        <f>100*AVERAGE(M119:M123)</f>
        <v>0.7647688008</v>
      </c>
      <c r="N124" s="26">
        <f>AVERAGE(N119:N123)</f>
        <v>2405.936833</v>
      </c>
      <c r="O124" s="59" t="str">
        <f>IF(MAX(ABS(K124-INDIRECT("'summary | ALG^({\gamma}) (low cost instances)'!L"&amp;ROW('summary | ALG^({gamma}) (low co'!$L$5)+(ROW()-10)/6)), ABS(L124-INDIRECT("'summary | ALG^({\gamma}) (low cost instances)'!M"&amp;ROW('summary | ALG^({gamma}) (low co'!$M$5)+(ROW()-10)/6)), ABS($M124-INDIRECT("'summary | ALG^({\gamma}) (low cost instances)'!N"&amp;ROW('summary | ALG^({gamma}) (low co'!$N$5)+(ROW()-10)/6)), ABS($N124-INDIRECT("'summary | ALG^({\gamma}) (low cost instances)'!O"&amp;ROW('summary | ALG^({gamma}) (low co'!$O$5)+(ROW()-10)/6)))&lt;0.00001, "ok", "not ok")</f>
        <v>ok</v>
      </c>
      <c r="AE124" s="26">
        <f t="shared" ref="AE124:AF124" si="79">AVERAGE(AE119:AE123)</f>
        <v>5432.088</v>
      </c>
      <c r="AF124" s="26">
        <f t="shared" si="79"/>
        <v>5413.888</v>
      </c>
      <c r="AG124" s="26">
        <f>100*AVERAGE(AG119:AG123)</f>
        <v>0.3341043003</v>
      </c>
      <c r="AH124" s="26">
        <f>AVERAGE(AH119:AH123)</f>
        <v>3052.739179</v>
      </c>
      <c r="AI124" s="59" t="str">
        <f>IF(MAX(ABS(AE124-INDIRECT("'summary | ALG^({\gamma}) (low cost instances)'!AJ"&amp;ROW('summary | ALG^({gamma}) (low co'!$AJ$5)+(ROW()-10)/6)), ABS(AF124-INDIRECT("'summary | ALG^({\gamma}) (low cost instances)'!AK"&amp;ROW('summary | ALG^({gamma}) (low co'!$AK$5)+(ROW()-10)/6)), ABS(AG124-INDIRECT("'summary | ALG^({\gamma}) (low cost instances)'!AL"&amp;ROW('summary | ALG^({gamma}) (low co'!$AL$5)+(ROW()-10)/6)), ABS(AH124-INDIRECT("'summary | ALG^({\gamma}) (low cost instances)'!AM"&amp;ROW('summary | ALG^({gamma}) (low co'!$AM$5)+(ROW()-10)/6)))&lt;0.01, "ok", "not ok")</f>
        <v>ok</v>
      </c>
      <c r="AJ124" s="26">
        <f t="shared" ref="AJ124:AK124" si="80">AVERAGE(AJ119:AJ123)</f>
        <v>6355.496</v>
      </c>
      <c r="AK124" s="26">
        <f t="shared" si="80"/>
        <v>6343.496</v>
      </c>
      <c r="AL124" s="26">
        <f>100*AVERAGE(AL119:AL123)</f>
        <v>0.1906262708</v>
      </c>
      <c r="AM124" s="26">
        <f>AVERAGE(AM119:AM123)</f>
        <v>1919.224437</v>
      </c>
      <c r="AN124" s="59" t="str">
        <f>IF(MAX(ABS(AJ124-INDIRECT("'summary | ALG^({\gamma}) (low cost instances)'!AV"&amp;ROW('summary | ALG^({gamma}) (low co'!$AV$5)+(ROW()-10)/6)), ABS(AK124-INDIRECT("'summary | ALG^({\gamma}) (low cost instances)'!AW"&amp;ROW('summary | ALG^({gamma}) (low co'!$AW$5)+(ROW()-10)/6)), ABS(AL124-INDIRECT("'summary | ALG^({\gamma}) (low cost instances)'!AX"&amp;ROW('summary | ALG^({gamma}) (low co'!$AX$5)+(ROW()-10)/6)), ABS(AM124-INDIRECT("'summary | ALG^({\gamma}) (low cost instances)'!AY"&amp;ROW('summary | ALG^({gamma}) (low co'!$AY$5)+(ROW()-10)/6)))&lt;0.01, "ok", "not ok")</f>
        <v>ok</v>
      </c>
    </row>
    <row r="125">
      <c r="D125" s="57" t="s">
        <v>21</v>
      </c>
      <c r="E125" s="84"/>
      <c r="F125" s="85"/>
      <c r="G125" s="85"/>
      <c r="H125" s="85"/>
      <c r="I125" s="85"/>
      <c r="J125" s="58"/>
      <c r="K125" s="27"/>
      <c r="L125" s="27"/>
      <c r="M125" s="27"/>
      <c r="N125" s="27"/>
      <c r="O125" s="58"/>
      <c r="AE125" s="27"/>
      <c r="AF125" s="27"/>
      <c r="AG125" s="27"/>
      <c r="AH125" s="27"/>
      <c r="AI125" s="58"/>
      <c r="AJ125" s="27"/>
      <c r="AK125" s="27"/>
      <c r="AL125" s="27"/>
      <c r="AM125" s="27"/>
      <c r="AN125" s="58"/>
    </row>
    <row r="126">
      <c r="C126" s="80">
        <v>3.0</v>
      </c>
      <c r="D126" s="80">
        <v>5.0</v>
      </c>
      <c r="E126" s="68" t="s">
        <v>32</v>
      </c>
      <c r="F126" s="21">
        <v>1983.54</v>
      </c>
      <c r="G126" s="21">
        <v>1983.54</v>
      </c>
      <c r="H126" s="21">
        <v>0.0</v>
      </c>
      <c r="I126" s="21">
        <v>0.0208280086517334</v>
      </c>
      <c r="J126" s="58"/>
      <c r="K126" s="21">
        <v>1982.43</v>
      </c>
      <c r="L126" s="21">
        <v>1982.43</v>
      </c>
      <c r="M126" s="21">
        <v>0.0</v>
      </c>
      <c r="N126" s="21">
        <v>0.458456039428711</v>
      </c>
      <c r="O126" s="58"/>
      <c r="AE126" s="21">
        <v>1982.43</v>
      </c>
      <c r="AF126" s="21">
        <v>1982.43</v>
      </c>
      <c r="AG126" s="21">
        <v>0.0</v>
      </c>
      <c r="AH126" s="21">
        <v>0.202430963516235</v>
      </c>
      <c r="AI126" s="58"/>
      <c r="AJ126" s="21">
        <v>1825.89</v>
      </c>
      <c r="AK126" s="21">
        <v>1825.89</v>
      </c>
      <c r="AL126" s="21">
        <v>0.0</v>
      </c>
      <c r="AM126" s="21">
        <v>0.0398540496826172</v>
      </c>
      <c r="AN126" s="58"/>
    </row>
    <row r="127">
      <c r="E127" s="68" t="s">
        <v>33</v>
      </c>
      <c r="F127" s="21">
        <v>1804.26</v>
      </c>
      <c r="G127" s="21">
        <v>1804.26</v>
      </c>
      <c r="H127" s="21">
        <v>0.0</v>
      </c>
      <c r="I127" s="21">
        <v>0.0244801044464111</v>
      </c>
      <c r="J127" s="58"/>
      <c r="K127" s="21">
        <v>1562.27</v>
      </c>
      <c r="L127" s="21">
        <v>1562.27</v>
      </c>
      <c r="M127" s="21">
        <v>0.0</v>
      </c>
      <c r="N127" s="21">
        <v>0.224606990814209</v>
      </c>
      <c r="O127" s="58"/>
      <c r="AE127" s="21">
        <v>1796.72</v>
      </c>
      <c r="AF127" s="21">
        <v>1796.72</v>
      </c>
      <c r="AG127" s="21">
        <v>0.0</v>
      </c>
      <c r="AH127" s="21">
        <v>0.22806978225708</v>
      </c>
      <c r="AI127" s="58"/>
      <c r="AJ127" s="21">
        <v>2030.86</v>
      </c>
      <c r="AK127" s="21">
        <v>2030.86</v>
      </c>
      <c r="AL127" s="21">
        <v>0.0</v>
      </c>
      <c r="AM127" s="21">
        <v>0.0446598529815674</v>
      </c>
      <c r="AN127" s="58"/>
    </row>
    <row r="128">
      <c r="E128" s="68" t="s">
        <v>34</v>
      </c>
      <c r="F128" s="21">
        <v>3511.02</v>
      </c>
      <c r="G128" s="21">
        <v>3511.02</v>
      </c>
      <c r="H128" s="21">
        <v>0.0</v>
      </c>
      <c r="I128" s="21">
        <v>0.0309038162231445</v>
      </c>
      <c r="J128" s="58"/>
      <c r="K128" s="21">
        <v>2960.75</v>
      </c>
      <c r="L128" s="21">
        <v>2960.75</v>
      </c>
      <c r="M128" s="21">
        <v>0.0</v>
      </c>
      <c r="N128" s="21">
        <v>0.25053882598877</v>
      </c>
      <c r="O128" s="58"/>
      <c r="AE128" s="21">
        <v>2960.75</v>
      </c>
      <c r="AF128" s="21">
        <v>2960.75</v>
      </c>
      <c r="AG128" s="21">
        <v>0.0</v>
      </c>
      <c r="AH128" s="21">
        <v>0.426866769790649</v>
      </c>
      <c r="AI128" s="58"/>
      <c r="AJ128" s="21">
        <v>3511.02</v>
      </c>
      <c r="AK128" s="21">
        <v>3511.02</v>
      </c>
      <c r="AL128" s="21">
        <v>0.0</v>
      </c>
      <c r="AM128" s="21">
        <v>0.155457019805908</v>
      </c>
      <c r="AN128" s="58"/>
    </row>
    <row r="129">
      <c r="E129" s="68" t="s">
        <v>35</v>
      </c>
      <c r="F129" s="21">
        <v>2665.99</v>
      </c>
      <c r="G129" s="21">
        <v>2665.99</v>
      </c>
      <c r="H129" s="21">
        <v>0.0</v>
      </c>
      <c r="I129" s="21">
        <v>0.0335383415222168</v>
      </c>
      <c r="J129" s="58"/>
      <c r="K129" s="21">
        <v>2398.43</v>
      </c>
      <c r="L129" s="21">
        <v>2398.43</v>
      </c>
      <c r="M129" s="21">
        <v>0.0</v>
      </c>
      <c r="N129" s="21">
        <v>0.633590936660767</v>
      </c>
      <c r="O129" s="58"/>
      <c r="AE129" s="21">
        <v>2398.43</v>
      </c>
      <c r="AF129" s="21">
        <v>2398.43</v>
      </c>
      <c r="AG129" s="21">
        <v>0.0</v>
      </c>
      <c r="AH129" s="21">
        <v>0.414409399032593</v>
      </c>
      <c r="AI129" s="58"/>
      <c r="AJ129" s="21">
        <v>2540.62</v>
      </c>
      <c r="AK129" s="21">
        <v>2540.62</v>
      </c>
      <c r="AL129" s="21">
        <v>0.0</v>
      </c>
      <c r="AM129" s="21">
        <v>0.0387411117553711</v>
      </c>
      <c r="AN129" s="58"/>
    </row>
    <row r="130">
      <c r="E130" s="68" t="s">
        <v>36</v>
      </c>
      <c r="F130" s="21">
        <v>1640.93</v>
      </c>
      <c r="G130" s="21">
        <v>1640.93</v>
      </c>
      <c r="H130" s="21">
        <v>0.0</v>
      </c>
      <c r="I130" s="21">
        <v>0.0258219242095947</v>
      </c>
      <c r="J130" s="58"/>
      <c r="K130" s="21">
        <v>1478.29</v>
      </c>
      <c r="L130" s="21">
        <v>1478.29</v>
      </c>
      <c r="M130" s="21">
        <v>0.0</v>
      </c>
      <c r="N130" s="21">
        <v>0.26205587387085</v>
      </c>
      <c r="O130" s="58"/>
      <c r="AE130" s="21">
        <v>1478.29</v>
      </c>
      <c r="AF130" s="21">
        <v>1478.29</v>
      </c>
      <c r="AG130" s="21">
        <v>0.0</v>
      </c>
      <c r="AH130" s="21">
        <v>4827.54750442505</v>
      </c>
      <c r="AI130" s="58"/>
      <c r="AJ130" s="21">
        <v>1478.29</v>
      </c>
      <c r="AK130" s="21">
        <v>1478.29</v>
      </c>
      <c r="AL130" s="21">
        <v>0.0</v>
      </c>
      <c r="AM130" s="21">
        <v>0.0361993312835693</v>
      </c>
      <c r="AN130" s="58"/>
    </row>
    <row r="131">
      <c r="E131" s="57" t="s">
        <v>21</v>
      </c>
      <c r="F131" s="26">
        <f t="shared" ref="F131:I131" si="81">AVERAGE(F126:F130)</f>
        <v>2321.148</v>
      </c>
      <c r="G131" s="26">
        <f t="shared" si="81"/>
        <v>2321.148</v>
      </c>
      <c r="H131" s="26">
        <f t="shared" si="81"/>
        <v>0</v>
      </c>
      <c r="I131" s="26">
        <f t="shared" si="81"/>
        <v>0.02711443901</v>
      </c>
      <c r="J131" s="59" t="str">
        <f>IF(MAX(ABS($F131-INDIRECT("'summary | ALG^({\gamma}) (low cost instances)'!F"&amp;ROW('summary | ALG^({gamma}) (low co'!$F$6)+(ROW()-11)/6)), ABS($G131-INDIRECT("'summary | ALG^({\gamma}) (low cost instances)'!G"&amp;ROW('summary | ALG^({gamma}) (low co'!$G$6)+(ROW()-11)/6)), ABS($H131-INDIRECT("'summary | ALG^({\gamma}) (low cost instances)'!H"&amp;ROW('summary | ALG^({gamma}) (low co'!$H$6)+(ROW()-11)/6)), ABS($I131-INDIRECT("'summary | ALG^({\gamma}) (low cost instances)'!I"&amp;ROW('summary | ALG^({gamma}) (low co'!$I$6)+(ROW()-11)/6)))&lt;0.00001, "ok", "not ok")</f>
        <v>ok</v>
      </c>
      <c r="K131" s="26">
        <f t="shared" ref="K131:L131" si="82">AVERAGE(K126:K130)</f>
        <v>2076.434</v>
      </c>
      <c r="L131" s="26">
        <f t="shared" si="82"/>
        <v>2076.434</v>
      </c>
      <c r="M131" s="26">
        <f>100*AVERAGE(M126:M130)</f>
        <v>0</v>
      </c>
      <c r="N131" s="26">
        <f>AVERAGE(N126:N130)</f>
        <v>0.3658497334</v>
      </c>
      <c r="O131" s="59" t="str">
        <f>IF(MAX(ABS(K131-INDIRECT("'summary | ALG^({\gamma}) (low cost instances)'!L"&amp;ROW('summary | ALG^({gamma}) (low co'!$L$6)+(ROW()-11)/6)), ABS(L131-INDIRECT("'summary | ALG^({\gamma}) (low cost instances)'!M"&amp;ROW('summary | ALG^({gamma}) (low co'!$M$6)+(ROW()-11)/6)), ABS($M131-INDIRECT("'summary | ALG^({\gamma}) (low cost instances)'!N"&amp;ROW('summary | ALG^({gamma}) (low co'!$N$6)+(ROW()-11)/6)), ABS($N131-INDIRECT("'summary | ALG^({\gamma}) (low cost instances)'!O"&amp;ROW('summary | ALG^({gamma}) (low co'!$O$6)+(ROW()-11)/6)))&lt;0.00001, "ok", "not ok")</f>
        <v>ok</v>
      </c>
      <c r="AE131" s="26">
        <f t="shared" ref="AE131:AF131" si="83">AVERAGE(AE126:AE130)</f>
        <v>2123.324</v>
      </c>
      <c r="AF131" s="26">
        <f t="shared" si="83"/>
        <v>2123.324</v>
      </c>
      <c r="AG131" s="26">
        <f>100*AVERAGE(AG126:AG130)</f>
        <v>0</v>
      </c>
      <c r="AH131" s="26">
        <f>AVERAGE(AH126:AH130)</f>
        <v>965.7638563</v>
      </c>
      <c r="AI131" s="59" t="str">
        <f>IF(MAX(ABS(AE131-INDIRECT("'summary | ALG^({\gamma}) (low cost instances)'!AJ"&amp;ROW('summary | ALG^({gamma}) (low co'!$AJ$6)+(ROW()-11)/6)), ABS(AF131-INDIRECT("'summary | ALG^({\gamma}) (low cost instances)'!AK"&amp;ROW('summary | ALG^({gamma}) (low co'!$AK$6)+(ROW()-11)/6)), ABS(AG131-INDIRECT("'summary | ALG^({\gamma}) (low cost instances)'!AL"&amp;ROW('summary | ALG^({gamma}) (low co'!$AL$6)+(ROW()-11)/6)), ABS(AH131-INDIRECT("'summary | ALG^({\gamma}) (low cost instances)'!AM"&amp;ROW('summary | ALG^({gamma}) (low co'!$AM$6)+(ROW()-11)/6)))&lt;0.01, "ok", "not ok")</f>
        <v>ok</v>
      </c>
      <c r="AJ131" s="26">
        <f t="shared" ref="AJ131:AK131" si="84">AVERAGE(AJ126:AJ130)</f>
        <v>2277.336</v>
      </c>
      <c r="AK131" s="26">
        <f t="shared" si="84"/>
        <v>2277.336</v>
      </c>
      <c r="AL131" s="26">
        <f>100*AVERAGE(AL126:AL130)</f>
        <v>0</v>
      </c>
      <c r="AM131" s="26">
        <f>AVERAGE(AM126:AM130)</f>
        <v>0.0629822731</v>
      </c>
      <c r="AN131" s="59" t="str">
        <f>IF(MAX(ABS(AJ131-INDIRECT("'summary | ALG^({\gamma}) (low cost instances)'!AV"&amp;ROW('summary | ALG^({gamma}) (low co'!$AV$6)+(ROW()-11)/6)), ABS(AK131-INDIRECT("'summary | ALG^({\gamma}) (low cost instances)'!AW"&amp;ROW('summary | ALG^({gamma}) (low co'!$AW$6)+(ROW()-11)/6)), ABS(AL131-INDIRECT("'summary | ALG^({\gamma}) (low cost instances)'!AX"&amp;ROW('summary | ALG^({gamma}) (low co'!$AX$6)+(ROW()-11)/6)), ABS(AM131-INDIRECT("'summary | ALG^({\gamma}) (low cost instances)'!AY"&amp;ROW('summary | ALG^({gamma}) (low co'!$AY$6)+(ROW()-11)/6)))&lt;0.01, "ok", "not ok")</f>
        <v>ok</v>
      </c>
    </row>
    <row r="132">
      <c r="D132" s="80">
        <v>10.0</v>
      </c>
      <c r="E132" s="68" t="s">
        <v>37</v>
      </c>
      <c r="F132" s="21">
        <v>3153.22</v>
      </c>
      <c r="G132" s="21">
        <v>3153.22</v>
      </c>
      <c r="H132" s="21">
        <v>0.0</v>
      </c>
      <c r="I132" s="21">
        <v>0.58803391456604</v>
      </c>
      <c r="J132" s="58"/>
      <c r="K132" s="21">
        <v>3148.44</v>
      </c>
      <c r="L132" s="21">
        <v>3148.44</v>
      </c>
      <c r="M132" s="21">
        <v>0.0</v>
      </c>
      <c r="N132" s="21">
        <v>2.09866213798523</v>
      </c>
      <c r="O132" s="58"/>
      <c r="AE132" s="21">
        <v>2657.76</v>
      </c>
      <c r="AF132" s="21">
        <v>2657.76</v>
      </c>
      <c r="AG132" s="21">
        <v>0.0</v>
      </c>
      <c r="AH132" s="21">
        <v>2.30133104324341</v>
      </c>
      <c r="AI132" s="58"/>
      <c r="AJ132" s="21">
        <v>3153.22</v>
      </c>
      <c r="AK132" s="21">
        <v>3153.22</v>
      </c>
      <c r="AL132" s="21">
        <v>0.0</v>
      </c>
      <c r="AM132" s="21">
        <v>0.505334138870239</v>
      </c>
      <c r="AN132" s="58"/>
    </row>
    <row r="133">
      <c r="E133" s="68" t="s">
        <v>38</v>
      </c>
      <c r="F133" s="21">
        <v>4068.34</v>
      </c>
      <c r="G133" s="21">
        <v>4068.34</v>
      </c>
      <c r="H133" s="21">
        <v>0.0</v>
      </c>
      <c r="I133" s="21">
        <v>0.636013984680176</v>
      </c>
      <c r="J133" s="58"/>
      <c r="K133" s="21">
        <v>3628.24</v>
      </c>
      <c r="L133" s="21">
        <v>3628.24</v>
      </c>
      <c r="M133" s="21">
        <v>0.0</v>
      </c>
      <c r="N133" s="21">
        <v>2.45982813835144</v>
      </c>
      <c r="O133" s="58"/>
      <c r="AE133" s="21">
        <v>3405.78</v>
      </c>
      <c r="AF133" s="21">
        <v>3405.78</v>
      </c>
      <c r="AG133" s="21">
        <v>0.0</v>
      </c>
      <c r="AH133" s="21">
        <v>2.62096118927002</v>
      </c>
      <c r="AI133" s="58"/>
      <c r="AJ133" s="21">
        <v>4068.34</v>
      </c>
      <c r="AK133" s="21">
        <v>4068.34</v>
      </c>
      <c r="AL133" s="21">
        <v>0.0</v>
      </c>
      <c r="AM133" s="21">
        <v>0.716614007949829</v>
      </c>
      <c r="AN133" s="58"/>
    </row>
    <row r="134">
      <c r="E134" s="68" t="s">
        <v>39</v>
      </c>
      <c r="F134" s="21">
        <v>2912.63</v>
      </c>
      <c r="G134" s="21">
        <v>2912.63</v>
      </c>
      <c r="H134" s="21">
        <v>0.0</v>
      </c>
      <c r="I134" s="21">
        <v>0.371060132980347</v>
      </c>
      <c r="J134" s="58"/>
      <c r="K134" s="21">
        <v>2588.04</v>
      </c>
      <c r="L134" s="21">
        <v>2588.04</v>
      </c>
      <c r="M134" s="21">
        <v>0.0</v>
      </c>
      <c r="N134" s="21">
        <v>1.23940086364746</v>
      </c>
      <c r="O134" s="58"/>
      <c r="AE134" s="21">
        <v>2588.04</v>
      </c>
      <c r="AF134" s="21">
        <v>2588.04</v>
      </c>
      <c r="AG134" s="21">
        <v>0.0</v>
      </c>
      <c r="AH134" s="21">
        <v>1.16807675361633</v>
      </c>
      <c r="AI134" s="58"/>
      <c r="AJ134" s="21">
        <v>3108.63</v>
      </c>
      <c r="AK134" s="21">
        <v>3108.63</v>
      </c>
      <c r="AL134" s="21">
        <v>0.0</v>
      </c>
      <c r="AM134" s="21">
        <v>0.658117055892944</v>
      </c>
      <c r="AN134" s="58"/>
    </row>
    <row r="135">
      <c r="E135" s="68" t="s">
        <v>40</v>
      </c>
      <c r="F135" s="21">
        <v>4017.82</v>
      </c>
      <c r="G135" s="21">
        <v>4017.82</v>
      </c>
      <c r="H135" s="21">
        <v>0.0</v>
      </c>
      <c r="I135" s="21">
        <v>0.858772039413452</v>
      </c>
      <c r="J135" s="58"/>
      <c r="K135" s="21">
        <v>3718.65</v>
      </c>
      <c r="L135" s="21">
        <v>3718.65</v>
      </c>
      <c r="M135" s="21">
        <v>0.0</v>
      </c>
      <c r="N135" s="21">
        <v>2.40581583976746</v>
      </c>
      <c r="O135" s="58"/>
      <c r="AE135" s="21">
        <v>3124.79</v>
      </c>
      <c r="AF135" s="21">
        <v>3124.79</v>
      </c>
      <c r="AG135" s="21">
        <v>0.0</v>
      </c>
      <c r="AH135" s="21">
        <v>3.28885698318481</v>
      </c>
      <c r="AI135" s="58"/>
      <c r="AJ135" s="21">
        <v>3998.82</v>
      </c>
      <c r="AK135" s="21">
        <v>3998.82</v>
      </c>
      <c r="AL135" s="21">
        <v>0.0</v>
      </c>
      <c r="AM135" s="21">
        <v>0.932275295257568</v>
      </c>
      <c r="AN135" s="58"/>
    </row>
    <row r="136">
      <c r="E136" s="68" t="s">
        <v>41</v>
      </c>
      <c r="F136" s="21">
        <v>3249.95</v>
      </c>
      <c r="G136" s="21">
        <v>3249.95</v>
      </c>
      <c r="H136" s="21">
        <v>0.0</v>
      </c>
      <c r="I136" s="21">
        <v>0.289713144302368</v>
      </c>
      <c r="J136" s="58"/>
      <c r="K136" s="21">
        <v>2378.33</v>
      </c>
      <c r="L136" s="21">
        <v>2378.33</v>
      </c>
      <c r="M136" s="21">
        <v>0.0</v>
      </c>
      <c r="N136" s="21">
        <v>1.62372994422913</v>
      </c>
      <c r="O136" s="58"/>
      <c r="AE136" s="21">
        <v>2378.33</v>
      </c>
      <c r="AF136" s="21">
        <v>2378.33</v>
      </c>
      <c r="AG136" s="21">
        <v>0.0</v>
      </c>
      <c r="AH136" s="21">
        <v>1.01445770263672</v>
      </c>
      <c r="AI136" s="58"/>
      <c r="AJ136" s="21">
        <v>3249.95</v>
      </c>
      <c r="AK136" s="21">
        <v>3249.95</v>
      </c>
      <c r="AL136" s="21">
        <v>0.0</v>
      </c>
      <c r="AM136" s="21">
        <v>0.334709882736206</v>
      </c>
      <c r="AN136" s="58"/>
    </row>
    <row r="137">
      <c r="E137" s="57" t="s">
        <v>21</v>
      </c>
      <c r="F137" s="26">
        <f t="shared" ref="F137:I137" si="85">AVERAGE(F132:F136)</f>
        <v>3480.392</v>
      </c>
      <c r="G137" s="26">
        <f t="shared" si="85"/>
        <v>3480.392</v>
      </c>
      <c r="H137" s="26">
        <f t="shared" si="85"/>
        <v>0</v>
      </c>
      <c r="I137" s="26">
        <f t="shared" si="85"/>
        <v>0.5487186432</v>
      </c>
      <c r="J137" s="59" t="str">
        <f>IF(MAX(ABS($F137-INDIRECT("'summary | ALG^({\gamma}) (low cost instances)'!F"&amp;ROW('summary | ALG^({gamma}) (low co'!$F$6)+(ROW()-11)/6)), ABS($G137-INDIRECT("'summary | ALG^({\gamma}) (low cost instances)'!G"&amp;ROW('summary | ALG^({gamma}) (low co'!$G$6)+(ROW()-11)/6)), ABS($H137-INDIRECT("'summary | ALG^({\gamma}) (low cost instances)'!H"&amp;ROW('summary | ALG^({gamma}) (low co'!$H$6)+(ROW()-11)/6)), ABS($I137-INDIRECT("'summary | ALG^({\gamma}) (low cost instances)'!I"&amp;ROW('summary | ALG^({gamma}) (low co'!$I$6)+(ROW()-11)/6)))&lt;0.00001, "ok", "not ok")</f>
        <v>ok</v>
      </c>
      <c r="K137" s="26">
        <f t="shared" ref="K137:L137" si="86">AVERAGE(K132:K136)</f>
        <v>3092.34</v>
      </c>
      <c r="L137" s="26">
        <f t="shared" si="86"/>
        <v>3092.34</v>
      </c>
      <c r="M137" s="26">
        <f>100*AVERAGE(M132:M136)</f>
        <v>0</v>
      </c>
      <c r="N137" s="26">
        <f>AVERAGE(N132:N136)</f>
        <v>1.965487385</v>
      </c>
      <c r="O137" s="59" t="str">
        <f>IF(MAX(ABS(K137-INDIRECT("'summary | ALG^({\gamma}) (low cost instances)'!L"&amp;ROW('summary | ALG^({gamma}) (low co'!$L$6)+(ROW()-11)/6)), ABS(L137-INDIRECT("'summary | ALG^({\gamma}) (low cost instances)'!M"&amp;ROW('summary | ALG^({gamma}) (low co'!$M$6)+(ROW()-11)/6)), ABS($M137-INDIRECT("'summary | ALG^({\gamma}) (low cost instances)'!N"&amp;ROW('summary | ALG^({gamma}) (low co'!$N$6)+(ROW()-11)/6)), ABS($N137-INDIRECT("'summary | ALG^({\gamma}) (low cost instances)'!O"&amp;ROW('summary | ALG^({gamma}) (low co'!$O$6)+(ROW()-11)/6)))&lt;0.00001, "ok", "not ok")</f>
        <v>ok</v>
      </c>
      <c r="AE137" s="26">
        <f t="shared" ref="AE137:AF137" si="87">AVERAGE(AE132:AE136)</f>
        <v>2830.94</v>
      </c>
      <c r="AF137" s="26">
        <f t="shared" si="87"/>
        <v>2830.94</v>
      </c>
      <c r="AG137" s="26">
        <f>100*AVERAGE(AG132:AG136)</f>
        <v>0</v>
      </c>
      <c r="AH137" s="26">
        <f>AVERAGE(AH132:AH136)</f>
        <v>2.078736734</v>
      </c>
      <c r="AI137" s="59" t="str">
        <f>IF(MAX(ABS(AE137-INDIRECT("'summary | ALG^({\gamma}) (low cost instances)'!AJ"&amp;ROW('summary | ALG^({gamma}) (low co'!$AJ$6)+(ROW()-11)/6)), ABS(AF137-INDIRECT("'summary | ALG^({\gamma}) (low cost instances)'!AK"&amp;ROW('summary | ALG^({gamma}) (low co'!$AK$6)+(ROW()-11)/6)), ABS(AG137-INDIRECT("'summary | ALG^({\gamma}) (low cost instances)'!AL"&amp;ROW('summary | ALG^({gamma}) (low co'!$AL$6)+(ROW()-11)/6)), ABS(AH137-INDIRECT("'summary | ALG^({\gamma}) (low cost instances)'!AM"&amp;ROW('summary | ALG^({gamma}) (low co'!$AM$6)+(ROW()-11)/6)))&lt;0.01, "ok", "not ok")</f>
        <v>ok</v>
      </c>
      <c r="AJ137" s="26">
        <f t="shared" ref="AJ137:AK137" si="88">AVERAGE(AJ132:AJ136)</f>
        <v>3515.792</v>
      </c>
      <c r="AK137" s="26">
        <f t="shared" si="88"/>
        <v>3515.792</v>
      </c>
      <c r="AL137" s="26">
        <f>100*AVERAGE(AL132:AL136)</f>
        <v>0</v>
      </c>
      <c r="AM137" s="26">
        <f>AVERAGE(AM132:AM136)</f>
        <v>0.6294100761</v>
      </c>
      <c r="AN137" s="59" t="str">
        <f>IF(MAX(ABS(AJ137-INDIRECT("'summary | ALG^({\gamma}) (low cost instances)'!AV"&amp;ROW('summary | ALG^({gamma}) (low co'!$AV$6)+(ROW()-11)/6)), ABS(AK137-INDIRECT("'summary | ALG^({\gamma}) (low cost instances)'!AW"&amp;ROW('summary | ALG^({gamma}) (low co'!$AW$6)+(ROW()-11)/6)), ABS(AL137-INDIRECT("'summary | ALG^({\gamma}) (low cost instances)'!AX"&amp;ROW('summary | ALG^({gamma}) (low co'!$AX$6)+(ROW()-11)/6)), ABS(AM137-INDIRECT("'summary | ALG^({\gamma}) (low cost instances)'!AY"&amp;ROW('summary | ALG^({gamma}) (low co'!$AY$6)+(ROW()-11)/6)))&lt;0.01, "ok", "not ok")</f>
        <v>ok</v>
      </c>
    </row>
    <row r="138">
      <c r="D138" s="80">
        <v>15.0</v>
      </c>
      <c r="E138" s="68" t="s">
        <v>42</v>
      </c>
      <c r="F138" s="21">
        <v>3539.41</v>
      </c>
      <c r="G138" s="21">
        <v>3539.41</v>
      </c>
      <c r="H138" s="21">
        <v>0.0</v>
      </c>
      <c r="I138" s="21">
        <v>1.12400984764099</v>
      </c>
      <c r="J138" s="58"/>
      <c r="K138" s="21">
        <v>3142.08</v>
      </c>
      <c r="L138" s="21">
        <v>3142.08</v>
      </c>
      <c r="M138" s="21">
        <v>0.0</v>
      </c>
      <c r="N138" s="21">
        <v>2.02736401557922</v>
      </c>
      <c r="O138" s="58"/>
      <c r="AE138" s="21">
        <v>2870.32</v>
      </c>
      <c r="AF138" s="21">
        <v>2870.32</v>
      </c>
      <c r="AG138" s="21">
        <v>0.0</v>
      </c>
      <c r="AH138" s="21">
        <v>3.54014682769775</v>
      </c>
      <c r="AI138" s="58"/>
      <c r="AJ138" s="21">
        <v>3539.41</v>
      </c>
      <c r="AK138" s="21">
        <v>3539.41</v>
      </c>
      <c r="AL138" s="21">
        <v>0.0</v>
      </c>
      <c r="AM138" s="21">
        <v>1.22669887542725</v>
      </c>
      <c r="AN138" s="58"/>
    </row>
    <row r="139">
      <c r="E139" s="68" t="s">
        <v>43</v>
      </c>
      <c r="F139" s="21">
        <v>3865.59</v>
      </c>
      <c r="G139" s="21">
        <v>3865.59</v>
      </c>
      <c r="H139" s="21">
        <v>0.0</v>
      </c>
      <c r="I139" s="21">
        <v>1.41309022903442</v>
      </c>
      <c r="J139" s="58"/>
      <c r="K139" s="21">
        <v>2665.69</v>
      </c>
      <c r="L139" s="21">
        <v>2665.69</v>
      </c>
      <c r="M139" s="21">
        <v>0.0</v>
      </c>
      <c r="N139" s="21">
        <v>2.84415411949158</v>
      </c>
      <c r="O139" s="58"/>
      <c r="AE139" s="21">
        <v>3349.06</v>
      </c>
      <c r="AF139" s="21">
        <v>3349.06</v>
      </c>
      <c r="AG139" s="21">
        <v>0.0</v>
      </c>
      <c r="AH139" s="21">
        <v>2.812833070755</v>
      </c>
      <c r="AI139" s="58"/>
      <c r="AJ139" s="21">
        <v>3795.54</v>
      </c>
      <c r="AK139" s="21">
        <v>3795.54</v>
      </c>
      <c r="AL139" s="21">
        <v>0.0</v>
      </c>
      <c r="AM139" s="21">
        <v>1.52992510795593</v>
      </c>
      <c r="AN139" s="58"/>
    </row>
    <row r="140">
      <c r="E140" s="68" t="s">
        <v>44</v>
      </c>
      <c r="F140" s="21">
        <v>3926.99</v>
      </c>
      <c r="G140" s="21">
        <v>3926.99</v>
      </c>
      <c r="H140" s="21">
        <v>0.0</v>
      </c>
      <c r="I140" s="21">
        <v>1.29175138473511</v>
      </c>
      <c r="J140" s="58"/>
      <c r="K140" s="21">
        <v>2964.51</v>
      </c>
      <c r="L140" s="21">
        <v>2964.51</v>
      </c>
      <c r="M140" s="21">
        <v>0.0</v>
      </c>
      <c r="N140" s="21">
        <v>1.42772698402405</v>
      </c>
      <c r="O140" s="58"/>
      <c r="AE140" s="21">
        <v>3584.51</v>
      </c>
      <c r="AF140" s="21">
        <v>3584.51</v>
      </c>
      <c r="AG140" s="21">
        <v>0.0</v>
      </c>
      <c r="AH140" s="21">
        <v>4.07311487197876</v>
      </c>
      <c r="AI140" s="58"/>
      <c r="AJ140" s="21">
        <v>3926.99</v>
      </c>
      <c r="AK140" s="21">
        <v>3926.99</v>
      </c>
      <c r="AL140" s="21">
        <v>0.0</v>
      </c>
      <c r="AM140" s="21">
        <v>1.7373993396759</v>
      </c>
      <c r="AN140" s="58"/>
    </row>
    <row r="141">
      <c r="E141" s="68" t="s">
        <v>45</v>
      </c>
      <c r="F141" s="21">
        <v>3880.82</v>
      </c>
      <c r="G141" s="21">
        <v>3880.82</v>
      </c>
      <c r="H141" s="21">
        <v>0.0</v>
      </c>
      <c r="I141" s="21">
        <v>1.01736116409302</v>
      </c>
      <c r="J141" s="58"/>
      <c r="K141" s="21">
        <v>3598.33</v>
      </c>
      <c r="L141" s="21">
        <v>3598.33</v>
      </c>
      <c r="M141" s="21">
        <v>0.0</v>
      </c>
      <c r="N141" s="21">
        <v>3.64788007736206</v>
      </c>
      <c r="O141" s="58"/>
      <c r="AE141" s="21">
        <v>3301.54</v>
      </c>
      <c r="AF141" s="21">
        <v>3301.54</v>
      </c>
      <c r="AG141" s="21">
        <v>0.0</v>
      </c>
      <c r="AH141" s="21">
        <v>4.91233015060425</v>
      </c>
      <c r="AI141" s="58"/>
      <c r="AJ141" s="21">
        <v>3636.86</v>
      </c>
      <c r="AK141" s="21">
        <v>3636.86</v>
      </c>
      <c r="AL141" s="21">
        <v>0.0</v>
      </c>
      <c r="AM141" s="21">
        <v>2.45551705360413</v>
      </c>
      <c r="AN141" s="58"/>
    </row>
    <row r="142">
      <c r="E142" s="68" t="s">
        <v>46</v>
      </c>
      <c r="F142" s="21">
        <v>3836.4</v>
      </c>
      <c r="G142" s="21">
        <v>3836.4</v>
      </c>
      <c r="H142" s="21">
        <v>0.0</v>
      </c>
      <c r="I142" s="21">
        <v>0.944668054580689</v>
      </c>
      <c r="J142" s="58"/>
      <c r="K142" s="21">
        <v>3180.84</v>
      </c>
      <c r="L142" s="21">
        <v>3180.84</v>
      </c>
      <c r="M142" s="21">
        <v>0.0</v>
      </c>
      <c r="N142" s="21">
        <v>8.99146509170532</v>
      </c>
      <c r="O142" s="58"/>
      <c r="AE142" s="21">
        <v>3396.43</v>
      </c>
      <c r="AF142" s="21">
        <v>3396.43</v>
      </c>
      <c r="AG142" s="21">
        <v>0.0</v>
      </c>
      <c r="AH142" s="21">
        <v>6.31437993049622</v>
      </c>
      <c r="AI142" s="58"/>
      <c r="AJ142" s="21">
        <v>3873.12</v>
      </c>
      <c r="AK142" s="21">
        <v>3873.12</v>
      </c>
      <c r="AL142" s="21">
        <v>0.0</v>
      </c>
      <c r="AM142" s="21">
        <v>1.62128829956055</v>
      </c>
      <c r="AN142" s="58"/>
    </row>
    <row r="143">
      <c r="E143" s="57" t="s">
        <v>21</v>
      </c>
      <c r="F143" s="26">
        <f t="shared" ref="F143:I143" si="89">AVERAGE(F138:F142)</f>
        <v>3809.842</v>
      </c>
      <c r="G143" s="26">
        <f t="shared" si="89"/>
        <v>3809.842</v>
      </c>
      <c r="H143" s="26">
        <f t="shared" si="89"/>
        <v>0</v>
      </c>
      <c r="I143" s="26">
        <f t="shared" si="89"/>
        <v>1.158176136</v>
      </c>
      <c r="J143" s="59" t="str">
        <f>IF(MAX(ABS($F143-INDIRECT("'summary | ALG^({\gamma}) (low cost instances)'!F"&amp;ROW('summary | ALG^({gamma}) (low co'!$F$6)+(ROW()-11)/6)), ABS($G143-INDIRECT("'summary | ALG^({\gamma}) (low cost instances)'!G"&amp;ROW('summary | ALG^({gamma}) (low co'!$G$6)+(ROW()-11)/6)), ABS($H143-INDIRECT("'summary | ALG^({\gamma}) (low cost instances)'!H"&amp;ROW('summary | ALG^({gamma}) (low co'!$H$6)+(ROW()-11)/6)), ABS($I143-INDIRECT("'summary | ALG^({\gamma}) (low cost instances)'!I"&amp;ROW('summary | ALG^({gamma}) (low co'!$I$6)+(ROW()-11)/6)))&lt;0.00001, "ok", "not ok")</f>
        <v>ok</v>
      </c>
      <c r="K143" s="26">
        <f t="shared" ref="K143:L143" si="90">AVERAGE(K138:K142)</f>
        <v>3110.29</v>
      </c>
      <c r="L143" s="26">
        <f t="shared" si="90"/>
        <v>3110.29</v>
      </c>
      <c r="M143" s="26">
        <f>100*AVERAGE(M138:M142)</f>
        <v>0</v>
      </c>
      <c r="N143" s="26">
        <f>AVERAGE(N138:N142)</f>
        <v>3.787718058</v>
      </c>
      <c r="O143" s="59" t="str">
        <f>IF(MAX(ABS(K143-INDIRECT("'summary | ALG^({\gamma}) (low cost instances)'!L"&amp;ROW('summary | ALG^({gamma}) (low co'!$L$6)+(ROW()-11)/6)), ABS(L143-INDIRECT("'summary | ALG^({\gamma}) (low cost instances)'!M"&amp;ROW('summary | ALG^({gamma}) (low co'!$M$6)+(ROW()-11)/6)), ABS($M143-INDIRECT("'summary | ALG^({\gamma}) (low cost instances)'!N"&amp;ROW('summary | ALG^({gamma}) (low co'!$N$6)+(ROW()-11)/6)), ABS($N143-INDIRECT("'summary | ALG^({\gamma}) (low cost instances)'!O"&amp;ROW('summary | ALG^({gamma}) (low co'!$O$6)+(ROW()-11)/6)))&lt;0.00001, "ok", "not ok")</f>
        <v>ok</v>
      </c>
      <c r="AE143" s="26">
        <f t="shared" ref="AE143:AF143" si="91">AVERAGE(AE138:AE142)</f>
        <v>3300.372</v>
      </c>
      <c r="AF143" s="26">
        <f t="shared" si="91"/>
        <v>3300.372</v>
      </c>
      <c r="AG143" s="26">
        <f>100*AVERAGE(AG138:AG142)</f>
        <v>0</v>
      </c>
      <c r="AH143" s="26">
        <f>AVERAGE(AH138:AH142)</f>
        <v>4.33056097</v>
      </c>
      <c r="AI143" s="59" t="str">
        <f>IF(MAX(ABS(AE143-INDIRECT("'summary | ALG^({\gamma}) (low cost instances)'!AJ"&amp;ROW('summary | ALG^({gamma}) (low co'!$AJ$6)+(ROW()-11)/6)), ABS(AF143-INDIRECT("'summary | ALG^({\gamma}) (low cost instances)'!AK"&amp;ROW('summary | ALG^({gamma}) (low co'!$AK$6)+(ROW()-11)/6)), ABS(AG143-INDIRECT("'summary | ALG^({\gamma}) (low cost instances)'!AL"&amp;ROW('summary | ALG^({gamma}) (low co'!$AL$6)+(ROW()-11)/6)), ABS(AH143-INDIRECT("'summary | ALG^({\gamma}) (low cost instances)'!AM"&amp;ROW('summary | ALG^({gamma}) (low co'!$AM$6)+(ROW()-11)/6)))&lt;0.01, "ok", "not ok")</f>
        <v>ok</v>
      </c>
      <c r="AJ143" s="26">
        <f t="shared" ref="AJ143:AK143" si="92">AVERAGE(AJ138:AJ142)</f>
        <v>3754.384</v>
      </c>
      <c r="AK143" s="26">
        <f t="shared" si="92"/>
        <v>3754.384</v>
      </c>
      <c r="AL143" s="26">
        <f>100*AVERAGE(AL138:AL142)</f>
        <v>0</v>
      </c>
      <c r="AM143" s="26">
        <f>AVERAGE(AM138:AM142)</f>
        <v>1.714165735</v>
      </c>
      <c r="AN143" s="59" t="str">
        <f>IF(MAX(ABS(AJ143-INDIRECT("'summary | ALG^({\gamma}) (low cost instances)'!AV"&amp;ROW('summary | ALG^({gamma}) (low co'!$AV$6)+(ROW()-11)/6)), ABS(AK143-INDIRECT("'summary | ALG^({\gamma}) (low cost instances)'!AW"&amp;ROW('summary | ALG^({gamma}) (low co'!$AW$6)+(ROW()-11)/6)), ABS(AL143-INDIRECT("'summary | ALG^({\gamma}) (low cost instances)'!AX"&amp;ROW('summary | ALG^({gamma}) (low co'!$AX$6)+(ROW()-11)/6)), ABS(AM143-INDIRECT("'summary | ALG^({\gamma}) (low cost instances)'!AY"&amp;ROW('summary | ALG^({gamma}) (low co'!$AY$6)+(ROW()-11)/6)))&lt;0.01, "ok", "not ok")</f>
        <v>ok</v>
      </c>
    </row>
    <row r="144">
      <c r="D144" s="80">
        <v>20.0</v>
      </c>
      <c r="E144" s="68" t="s">
        <v>47</v>
      </c>
      <c r="F144" s="21">
        <v>4349.27</v>
      </c>
      <c r="G144" s="21">
        <v>4349.27</v>
      </c>
      <c r="H144" s="21">
        <v>0.0</v>
      </c>
      <c r="I144" s="21">
        <v>12.1879160404205</v>
      </c>
      <c r="J144" s="58"/>
      <c r="K144" s="21">
        <v>4308.01</v>
      </c>
      <c r="L144" s="21">
        <v>4308.01</v>
      </c>
      <c r="M144" s="21">
        <v>0.0</v>
      </c>
      <c r="N144" s="21">
        <v>27.5959918498993</v>
      </c>
      <c r="O144" s="58"/>
      <c r="AE144" s="21">
        <v>4126.24</v>
      </c>
      <c r="AF144" s="21">
        <v>4126.24</v>
      </c>
      <c r="AG144" s="21">
        <v>0.0</v>
      </c>
      <c r="AH144" s="21">
        <v>72.2970173358917</v>
      </c>
      <c r="AI144" s="58"/>
      <c r="AJ144" s="21">
        <v>4365.28</v>
      </c>
      <c r="AK144" s="21">
        <v>4365.28</v>
      </c>
      <c r="AL144" s="21">
        <v>0.0</v>
      </c>
      <c r="AM144" s="21">
        <v>18.0645358562469</v>
      </c>
      <c r="AN144" s="58"/>
    </row>
    <row r="145">
      <c r="E145" s="68" t="s">
        <v>48</v>
      </c>
      <c r="F145" s="21">
        <v>3651.99</v>
      </c>
      <c r="G145" s="21">
        <v>3651.99</v>
      </c>
      <c r="H145" s="21">
        <v>0.0</v>
      </c>
      <c r="I145" s="21">
        <v>1.22678709030151</v>
      </c>
      <c r="J145" s="58"/>
      <c r="K145" s="21">
        <v>2780.27999999999</v>
      </c>
      <c r="L145" s="21">
        <v>2780.27999999999</v>
      </c>
      <c r="M145" s="21">
        <v>0.0</v>
      </c>
      <c r="N145" s="21">
        <v>7.89285016059876</v>
      </c>
      <c r="O145" s="58"/>
      <c r="AE145" s="21">
        <v>3435.55</v>
      </c>
      <c r="AF145" s="21">
        <v>3435.55</v>
      </c>
      <c r="AG145" s="21">
        <v>0.0</v>
      </c>
      <c r="AH145" s="21">
        <v>4.77281594276428</v>
      </c>
      <c r="AI145" s="58"/>
      <c r="AJ145" s="21">
        <v>3840.98</v>
      </c>
      <c r="AK145" s="21">
        <v>3840.98</v>
      </c>
      <c r="AL145" s="21">
        <v>0.0</v>
      </c>
      <c r="AM145" s="21">
        <v>2.40277791023254</v>
      </c>
      <c r="AN145" s="58"/>
    </row>
    <row r="146">
      <c r="E146" s="68" t="s">
        <v>49</v>
      </c>
      <c r="F146" s="21">
        <v>4603.8</v>
      </c>
      <c r="G146" s="21">
        <v>4603.8</v>
      </c>
      <c r="H146" s="21">
        <v>0.0</v>
      </c>
      <c r="I146" s="21">
        <v>2.68933987617493</v>
      </c>
      <c r="J146" s="58"/>
      <c r="K146" s="21">
        <v>4597.7</v>
      </c>
      <c r="L146" s="21">
        <v>4597.7</v>
      </c>
      <c r="M146" s="21">
        <v>0.0</v>
      </c>
      <c r="N146" s="21">
        <v>4.17741084098816</v>
      </c>
      <c r="O146" s="58"/>
      <c r="AE146" s="21">
        <v>3824.56</v>
      </c>
      <c r="AF146" s="21">
        <v>3824.56</v>
      </c>
      <c r="AG146" s="21">
        <v>0.0</v>
      </c>
      <c r="AH146" s="21">
        <v>4.11665821075439</v>
      </c>
      <c r="AI146" s="58"/>
      <c r="AJ146" s="21">
        <v>4639.76</v>
      </c>
      <c r="AK146" s="21">
        <v>4639.76</v>
      </c>
      <c r="AL146" s="21">
        <v>0.0</v>
      </c>
      <c r="AM146" s="21">
        <v>4.33712387084961</v>
      </c>
      <c r="AN146" s="58"/>
    </row>
    <row r="147">
      <c r="E147" s="68" t="s">
        <v>50</v>
      </c>
      <c r="F147" s="21">
        <v>5305.71</v>
      </c>
      <c r="G147" s="21">
        <v>5305.71</v>
      </c>
      <c r="H147" s="21">
        <v>0.0</v>
      </c>
      <c r="I147" s="21">
        <v>19.7619550228119</v>
      </c>
      <c r="J147" s="58"/>
      <c r="K147" s="21">
        <v>4933.52</v>
      </c>
      <c r="L147" s="21">
        <v>4933.52</v>
      </c>
      <c r="M147" s="21">
        <v>0.0</v>
      </c>
      <c r="N147" s="21">
        <v>149.268458843231</v>
      </c>
      <c r="O147" s="58"/>
      <c r="AE147" s="21">
        <v>4770.05</v>
      </c>
      <c r="AF147" s="21">
        <v>4770.05</v>
      </c>
      <c r="AG147" s="21">
        <v>0.0</v>
      </c>
      <c r="AH147" s="21">
        <v>59.810400724411</v>
      </c>
      <c r="AI147" s="58"/>
      <c r="AJ147" s="21">
        <v>5174.73</v>
      </c>
      <c r="AK147" s="21">
        <v>5174.73</v>
      </c>
      <c r="AL147" s="21">
        <v>0.0</v>
      </c>
      <c r="AM147" s="21">
        <v>20.617910861969</v>
      </c>
      <c r="AN147" s="58"/>
    </row>
    <row r="148">
      <c r="E148" s="68" t="s">
        <v>51</v>
      </c>
      <c r="F148" s="21">
        <v>4903.19</v>
      </c>
      <c r="G148" s="21">
        <v>4903.19</v>
      </c>
      <c r="H148" s="21">
        <v>0.0</v>
      </c>
      <c r="I148" s="21">
        <v>32.7587728500366</v>
      </c>
      <c r="J148" s="58"/>
      <c r="K148" s="21">
        <v>3980.77</v>
      </c>
      <c r="L148" s="21">
        <v>3980.77</v>
      </c>
      <c r="M148" s="21">
        <v>0.0</v>
      </c>
      <c r="N148" s="21">
        <v>109.890043020248</v>
      </c>
      <c r="O148" s="58"/>
      <c r="AE148" s="21">
        <v>4720.16</v>
      </c>
      <c r="AF148" s="21">
        <v>4720.16</v>
      </c>
      <c r="AG148" s="21">
        <v>0.0</v>
      </c>
      <c r="AH148" s="21">
        <v>26.3932180404663</v>
      </c>
      <c r="AI148" s="58"/>
      <c r="AJ148" s="21">
        <v>4903.19000000003</v>
      </c>
      <c r="AK148" s="21">
        <v>4903.19000000003</v>
      </c>
      <c r="AL148" s="21">
        <v>0.0</v>
      </c>
      <c r="AM148" s="21">
        <v>40.3558306694031</v>
      </c>
      <c r="AN148" s="58"/>
    </row>
    <row r="149">
      <c r="E149" s="57" t="s">
        <v>21</v>
      </c>
      <c r="F149" s="26">
        <f t="shared" ref="F149:I149" si="93">AVERAGE(F144:F148)</f>
        <v>4562.792</v>
      </c>
      <c r="G149" s="26">
        <f t="shared" si="93"/>
        <v>4562.792</v>
      </c>
      <c r="H149" s="26">
        <f t="shared" si="93"/>
        <v>0</v>
      </c>
      <c r="I149" s="26">
        <f t="shared" si="93"/>
        <v>13.72495418</v>
      </c>
      <c r="J149" s="59" t="str">
        <f>IF(MAX(ABS($F149-INDIRECT("'summary | ALG^({\gamma}) (low cost instances)'!F"&amp;ROW('summary | ALG^({gamma}) (low co'!$F$6)+(ROW()-11)/6)), ABS($G149-INDIRECT("'summary | ALG^({\gamma}) (low cost instances)'!G"&amp;ROW('summary | ALG^({gamma}) (low co'!$G$6)+(ROW()-11)/6)), ABS($H149-INDIRECT("'summary | ALG^({\gamma}) (low cost instances)'!H"&amp;ROW('summary | ALG^({gamma}) (low co'!$H$6)+(ROW()-11)/6)), ABS($I149-INDIRECT("'summary | ALG^({\gamma}) (low cost instances)'!I"&amp;ROW('summary | ALG^({gamma}) (low co'!$I$6)+(ROW()-11)/6)))&lt;0.00001, "ok", "not ok")</f>
        <v>ok</v>
      </c>
      <c r="K149" s="26">
        <f t="shared" ref="K149:L149" si="94">AVERAGE(K144:K148)</f>
        <v>4120.056</v>
      </c>
      <c r="L149" s="26">
        <f t="shared" si="94"/>
        <v>4120.056</v>
      </c>
      <c r="M149" s="26">
        <f>100*AVERAGE(M144:M148)</f>
        <v>0</v>
      </c>
      <c r="N149" s="26">
        <f>AVERAGE(N144:N148)</f>
        <v>59.76495094</v>
      </c>
      <c r="O149" s="59" t="str">
        <f>IF(MAX(ABS(K149-INDIRECT("'summary | ALG^({\gamma}) (low cost instances)'!L"&amp;ROW('summary | ALG^({gamma}) (low co'!$L$6)+(ROW()-11)/6)), ABS(L149-INDIRECT("'summary | ALG^({\gamma}) (low cost instances)'!M"&amp;ROW('summary | ALG^({gamma}) (low co'!$M$6)+(ROW()-11)/6)), ABS($M149-INDIRECT("'summary | ALG^({\gamma}) (low cost instances)'!N"&amp;ROW('summary | ALG^({gamma}) (low co'!$N$6)+(ROW()-11)/6)), ABS($N149-INDIRECT("'summary | ALG^({\gamma}) (low cost instances)'!O"&amp;ROW('summary | ALG^({gamma}) (low co'!$O$6)+(ROW()-11)/6)))&lt;0.00001, "ok", "not ok")</f>
        <v>ok</v>
      </c>
      <c r="AE149" s="26">
        <f t="shared" ref="AE149:AF149" si="95">AVERAGE(AE144:AE148)</f>
        <v>4175.312</v>
      </c>
      <c r="AF149" s="26">
        <f t="shared" si="95"/>
        <v>4175.312</v>
      </c>
      <c r="AG149" s="26">
        <f>100*AVERAGE(AG144:AG148)</f>
        <v>0</v>
      </c>
      <c r="AH149" s="26">
        <f>AVERAGE(AH144:AH148)</f>
        <v>33.47802205</v>
      </c>
      <c r="AI149" s="59" t="str">
        <f>IF(MAX(ABS(AE149-INDIRECT("'summary | ALG^({\gamma}) (low cost instances)'!AJ"&amp;ROW('summary | ALG^({gamma}) (low co'!$AJ$6)+(ROW()-11)/6)), ABS(AF149-INDIRECT("'summary | ALG^({\gamma}) (low cost instances)'!AK"&amp;ROW('summary | ALG^({gamma}) (low co'!$AK$6)+(ROW()-11)/6)), ABS(AG149-INDIRECT("'summary | ALG^({\gamma}) (low cost instances)'!AL"&amp;ROW('summary | ALG^({gamma}) (low co'!$AL$6)+(ROW()-11)/6)), ABS(AH149-INDIRECT("'summary | ALG^({\gamma}) (low cost instances)'!AM"&amp;ROW('summary | ALG^({gamma}) (low co'!$AM$6)+(ROW()-11)/6)))&lt;0.01, "ok", "not ok")</f>
        <v>ok</v>
      </c>
      <c r="AJ149" s="26">
        <f t="shared" ref="AJ149:AK149" si="96">AVERAGE(AJ144:AJ148)</f>
        <v>4584.788</v>
      </c>
      <c r="AK149" s="26">
        <f t="shared" si="96"/>
        <v>4584.788</v>
      </c>
      <c r="AL149" s="26">
        <f>100*AVERAGE(AL144:AL148)</f>
        <v>0</v>
      </c>
      <c r="AM149" s="26">
        <f>AVERAGE(AM144:AM148)</f>
        <v>17.15563583</v>
      </c>
      <c r="AN149" s="59" t="str">
        <f>IF(MAX(ABS(AJ149-INDIRECT("'summary | ALG^({\gamma}) (low cost instances)'!AV"&amp;ROW('summary | ALG^({gamma}) (low co'!$AV$6)+(ROW()-11)/6)), ABS(AK149-INDIRECT("'summary | ALG^({\gamma}) (low cost instances)'!AW"&amp;ROW('summary | ALG^({gamma}) (low co'!$AW$6)+(ROW()-11)/6)), ABS(AL149-INDIRECT("'summary | ALG^({\gamma}) (low cost instances)'!AX"&amp;ROW('summary | ALG^({gamma}) (low co'!$AX$6)+(ROW()-11)/6)), ABS(AM149-INDIRECT("'summary | ALG^({\gamma}) (low cost instances)'!AY"&amp;ROW('summary | ALG^({gamma}) (low co'!$AY$6)+(ROW()-11)/6)))&lt;0.01, "ok", "not ok")</f>
        <v>ok</v>
      </c>
    </row>
    <row r="150">
      <c r="D150" s="80">
        <v>25.0</v>
      </c>
      <c r="E150" s="68" t="s">
        <v>52</v>
      </c>
      <c r="F150" s="21">
        <v>4692.76</v>
      </c>
      <c r="G150" s="21">
        <v>4692.76</v>
      </c>
      <c r="H150" s="21">
        <v>0.0</v>
      </c>
      <c r="I150" s="21">
        <v>1.55929088592529</v>
      </c>
      <c r="J150" s="58"/>
      <c r="K150" s="21">
        <v>3358.38998678545</v>
      </c>
      <c r="L150" s="21">
        <v>3358.38998678545</v>
      </c>
      <c r="M150" s="21">
        <v>0.0</v>
      </c>
      <c r="N150" s="21">
        <v>9.70508193969727</v>
      </c>
      <c r="O150" s="58"/>
      <c r="AE150" s="21">
        <v>4294.33</v>
      </c>
      <c r="AF150" s="21">
        <v>4294.33</v>
      </c>
      <c r="AG150" s="21">
        <v>0.0</v>
      </c>
      <c r="AH150" s="21">
        <v>7.91325402259827</v>
      </c>
      <c r="AI150" s="58"/>
      <c r="AJ150" s="21">
        <v>4575.78</v>
      </c>
      <c r="AK150" s="21">
        <v>4575.78</v>
      </c>
      <c r="AL150" s="21">
        <v>0.0</v>
      </c>
      <c r="AM150" s="21">
        <v>3.26345276832581</v>
      </c>
      <c r="AN150" s="58"/>
    </row>
    <row r="151">
      <c r="E151" s="68" t="s">
        <v>53</v>
      </c>
      <c r="F151" s="21">
        <v>5131.97</v>
      </c>
      <c r="G151" s="21">
        <v>5131.97</v>
      </c>
      <c r="H151" s="21">
        <v>0.0</v>
      </c>
      <c r="I151" s="21">
        <v>86.7644975185394</v>
      </c>
      <c r="J151" s="58"/>
      <c r="K151" s="21">
        <v>4692.3</v>
      </c>
      <c r="L151" s="21">
        <v>4692.3</v>
      </c>
      <c r="M151" s="21">
        <v>0.0</v>
      </c>
      <c r="N151" s="21">
        <v>464.100794792175</v>
      </c>
      <c r="O151" s="58"/>
      <c r="AE151" s="21">
        <v>4538.18</v>
      </c>
      <c r="AF151" s="21">
        <v>4538.18</v>
      </c>
      <c r="AG151" s="21">
        <v>0.0</v>
      </c>
      <c r="AH151" s="21">
        <v>726.899229764938</v>
      </c>
      <c r="AI151" s="58"/>
      <c r="AJ151" s="21">
        <v>5131.97</v>
      </c>
      <c r="AK151" s="21">
        <v>5131.97</v>
      </c>
      <c r="AL151" s="21">
        <v>0.0</v>
      </c>
      <c r="AM151" s="21">
        <v>180.216605901718</v>
      </c>
      <c r="AN151" s="58"/>
    </row>
    <row r="152">
      <c r="E152" s="68" t="s">
        <v>54</v>
      </c>
      <c r="F152" s="21">
        <v>5177.05</v>
      </c>
      <c r="G152" s="21">
        <v>5177.05</v>
      </c>
      <c r="H152" s="21">
        <v>0.0</v>
      </c>
      <c r="I152" s="21">
        <v>26.2553858757019</v>
      </c>
      <c r="J152" s="58"/>
      <c r="K152" s="21">
        <v>3893.07</v>
      </c>
      <c r="L152" s="21">
        <v>3893.07</v>
      </c>
      <c r="M152" s="21">
        <v>0.0</v>
      </c>
      <c r="N152" s="21">
        <v>247.77201795578</v>
      </c>
      <c r="O152" s="58"/>
      <c r="AE152" s="21">
        <v>5036.43</v>
      </c>
      <c r="AF152" s="21">
        <v>5036.43</v>
      </c>
      <c r="AG152" s="21">
        <v>0.0</v>
      </c>
      <c r="AH152" s="21">
        <v>492.918282032013</v>
      </c>
      <c r="AI152" s="58"/>
      <c r="AJ152" s="21">
        <v>5177.05</v>
      </c>
      <c r="AK152" s="21">
        <v>5177.05</v>
      </c>
      <c r="AL152" s="21">
        <v>0.0</v>
      </c>
      <c r="AM152" s="21">
        <v>30.307758808136</v>
      </c>
      <c r="AN152" s="58"/>
    </row>
    <row r="153">
      <c r="E153" s="68" t="s">
        <v>55</v>
      </c>
      <c r="F153" s="21">
        <v>5020.85</v>
      </c>
      <c r="G153" s="21">
        <v>5020.85</v>
      </c>
      <c r="H153" s="21">
        <v>0.0</v>
      </c>
      <c r="I153" s="21">
        <v>2.15790605545044</v>
      </c>
      <c r="J153" s="58"/>
      <c r="K153" s="21">
        <v>5013.07</v>
      </c>
      <c r="L153" s="21">
        <v>5013.07</v>
      </c>
      <c r="M153" s="21">
        <v>0.0</v>
      </c>
      <c r="N153" s="21">
        <v>7.32990288734436</v>
      </c>
      <c r="O153" s="58"/>
      <c r="AE153" s="21">
        <v>4072.68</v>
      </c>
      <c r="AF153" s="21">
        <v>4072.68</v>
      </c>
      <c r="AG153" s="21">
        <v>0.0</v>
      </c>
      <c r="AH153" s="21">
        <v>7.13273000717163</v>
      </c>
      <c r="AI153" s="58"/>
      <c r="AJ153" s="21">
        <v>5020.85</v>
      </c>
      <c r="AK153" s="21">
        <v>5020.85</v>
      </c>
      <c r="AL153" s="21">
        <v>0.0</v>
      </c>
      <c r="AM153" s="21">
        <v>3.23740386962891</v>
      </c>
      <c r="AN153" s="58"/>
    </row>
    <row r="154">
      <c r="E154" s="68" t="s">
        <v>56</v>
      </c>
      <c r="F154" s="21">
        <v>4743.23</v>
      </c>
      <c r="G154" s="21">
        <v>4743.23</v>
      </c>
      <c r="H154" s="21">
        <v>0.0</v>
      </c>
      <c r="I154" s="21">
        <v>154.072233915329</v>
      </c>
      <c r="J154" s="58"/>
      <c r="K154" s="21">
        <v>3919.24</v>
      </c>
      <c r="L154" s="21">
        <v>3919.24</v>
      </c>
      <c r="M154" s="21">
        <v>0.0</v>
      </c>
      <c r="N154" s="21">
        <v>552.056125164032</v>
      </c>
      <c r="O154" s="58"/>
      <c r="AE154" s="21">
        <v>4724.91</v>
      </c>
      <c r="AF154" s="21">
        <v>4724.91</v>
      </c>
      <c r="AG154" s="21">
        <v>0.0</v>
      </c>
      <c r="AH154" s="21">
        <v>57.4727182388306</v>
      </c>
      <c r="AI154" s="58"/>
      <c r="AJ154" s="21">
        <v>4743.23</v>
      </c>
      <c r="AK154" s="21">
        <v>4743.23</v>
      </c>
      <c r="AL154" s="21">
        <v>0.0</v>
      </c>
      <c r="AM154" s="21">
        <v>234.291374921799</v>
      </c>
      <c r="AN154" s="58"/>
    </row>
    <row r="155">
      <c r="E155" s="57" t="s">
        <v>21</v>
      </c>
      <c r="F155" s="26">
        <f t="shared" ref="F155:I155" si="97">AVERAGE(F150:F154)</f>
        <v>4953.172</v>
      </c>
      <c r="G155" s="26">
        <f t="shared" si="97"/>
        <v>4953.172</v>
      </c>
      <c r="H155" s="26">
        <f t="shared" si="97"/>
        <v>0</v>
      </c>
      <c r="I155" s="26">
        <f t="shared" si="97"/>
        <v>54.16186285</v>
      </c>
      <c r="J155" s="59" t="str">
        <f>IF(MAX(ABS($F155-INDIRECT("'summary | ALG^({\gamma}) (low cost instances)'!F"&amp;ROW('summary | ALG^({gamma}) (low co'!$F$6)+(ROW()-11)/6)), ABS($G155-INDIRECT("'summary | ALG^({\gamma}) (low cost instances)'!G"&amp;ROW('summary | ALG^({gamma}) (low co'!$G$6)+(ROW()-11)/6)), ABS($H155-INDIRECT("'summary | ALG^({\gamma}) (low cost instances)'!H"&amp;ROW('summary | ALG^({gamma}) (low co'!$H$6)+(ROW()-11)/6)), ABS($I155-INDIRECT("'summary | ALG^({\gamma}) (low cost instances)'!I"&amp;ROW('summary | ALG^({gamma}) (low co'!$I$6)+(ROW()-11)/6)))&lt;0.00001, "ok", "not ok")</f>
        <v>ok</v>
      </c>
      <c r="K155" s="26">
        <f t="shared" ref="K155:L155" si="98">AVERAGE(K150:K154)</f>
        <v>4175.213997</v>
      </c>
      <c r="L155" s="26">
        <f t="shared" si="98"/>
        <v>4175.213997</v>
      </c>
      <c r="M155" s="26">
        <f>100*AVERAGE(M150:M154)</f>
        <v>0</v>
      </c>
      <c r="N155" s="26">
        <f>AVERAGE(N150:N154)</f>
        <v>256.1927845</v>
      </c>
      <c r="O155" s="59" t="str">
        <f>IF(MAX(ABS(K155-INDIRECT("'summary | ALG^({\gamma}) (low cost instances)'!L"&amp;ROW('summary | ALG^({gamma}) (low co'!$L$6)+(ROW()-11)/6)), ABS(L155-INDIRECT("'summary | ALG^({\gamma}) (low cost instances)'!M"&amp;ROW('summary | ALG^({gamma}) (low co'!$M$6)+(ROW()-11)/6)), ABS($M155-INDIRECT("'summary | ALG^({\gamma}) (low cost instances)'!N"&amp;ROW('summary | ALG^({gamma}) (low co'!$N$6)+(ROW()-11)/6)), ABS($N155-INDIRECT("'summary | ALG^({\gamma}) (low cost instances)'!O"&amp;ROW('summary | ALG^({gamma}) (low co'!$O$6)+(ROW()-11)/6)))&lt;0.00001, "ok", "not ok")</f>
        <v>ok</v>
      </c>
      <c r="AE155" s="26">
        <f t="shared" ref="AE155:AF155" si="99">AVERAGE(AE150:AE154)</f>
        <v>4533.306</v>
      </c>
      <c r="AF155" s="26">
        <f t="shared" si="99"/>
        <v>4533.306</v>
      </c>
      <c r="AG155" s="26">
        <f>100*AVERAGE(AG150:AG154)</f>
        <v>0</v>
      </c>
      <c r="AH155" s="26">
        <f>AVERAGE(AH150:AH154)</f>
        <v>258.4672428</v>
      </c>
      <c r="AI155" s="59" t="str">
        <f>IF(MAX(ABS(AE155-INDIRECT("'summary | ALG^({\gamma}) (low cost instances)'!AJ"&amp;ROW('summary | ALG^({gamma}) (low co'!$AJ$6)+(ROW()-11)/6)), ABS(AF155-INDIRECT("'summary | ALG^({\gamma}) (low cost instances)'!AK"&amp;ROW('summary | ALG^({gamma}) (low co'!$AK$6)+(ROW()-11)/6)), ABS(AG155-INDIRECT("'summary | ALG^({\gamma}) (low cost instances)'!AL"&amp;ROW('summary | ALG^({gamma}) (low co'!$AL$6)+(ROW()-11)/6)), ABS(AH155-INDIRECT("'summary | ALG^({\gamma}) (low cost instances)'!AM"&amp;ROW('summary | ALG^({gamma}) (low co'!$AM$6)+(ROW()-11)/6)))&lt;0.01, "ok", "not ok")</f>
        <v>ok</v>
      </c>
      <c r="AJ155" s="26">
        <f t="shared" ref="AJ155:AK155" si="100">AVERAGE(AJ150:AJ154)</f>
        <v>4929.776</v>
      </c>
      <c r="AK155" s="26">
        <f t="shared" si="100"/>
        <v>4929.776</v>
      </c>
      <c r="AL155" s="26">
        <f>100*AVERAGE(AL150:AL154)</f>
        <v>0</v>
      </c>
      <c r="AM155" s="26">
        <f>AVERAGE(AM150:AM154)</f>
        <v>90.26331925</v>
      </c>
      <c r="AN155" s="59" t="str">
        <f>IF(MAX(ABS(AJ155-INDIRECT("'summary | ALG^({\gamma}) (low cost instances)'!AV"&amp;ROW('summary | ALG^({gamma}) (low co'!$AV$6)+(ROW()-11)/6)), ABS(AK155-INDIRECT("'summary | ALG^({\gamma}) (low cost instances)'!AW"&amp;ROW('summary | ALG^({gamma}) (low co'!$AW$6)+(ROW()-11)/6)), ABS(AL155-INDIRECT("'summary | ALG^({\gamma}) (low cost instances)'!AX"&amp;ROW('summary | ALG^({gamma}) (low co'!$AX$6)+(ROW()-11)/6)), ABS(AM155-INDIRECT("'summary | ALG^({\gamma}) (low cost instances)'!AY"&amp;ROW('summary | ALG^({gamma}) (low co'!$AY$6)+(ROW()-11)/6)))&lt;0.01, "ok", "not ok")</f>
        <v>ok</v>
      </c>
    </row>
    <row r="156">
      <c r="D156" s="80">
        <v>30.0</v>
      </c>
      <c r="E156" s="68" t="s">
        <v>57</v>
      </c>
      <c r="F156" s="21">
        <v>5305.01</v>
      </c>
      <c r="G156" s="21">
        <v>5305.01</v>
      </c>
      <c r="H156" s="21">
        <v>0.0</v>
      </c>
      <c r="I156" s="21">
        <v>213.175158977509</v>
      </c>
      <c r="J156" s="58"/>
      <c r="K156" s="21">
        <v>5294.86</v>
      </c>
      <c r="L156" s="21">
        <v>5294.68</v>
      </c>
      <c r="M156" s="21">
        <v>3.39952331130947E-5</v>
      </c>
      <c r="N156" s="21">
        <v>2275.29853510857</v>
      </c>
      <c r="O156" s="58"/>
      <c r="AE156" s="21">
        <v>5427.78</v>
      </c>
      <c r="AF156" s="21">
        <v>5427.78</v>
      </c>
      <c r="AG156" s="21">
        <v>0.0</v>
      </c>
      <c r="AH156" s="21">
        <v>6006.01017069817</v>
      </c>
      <c r="AI156" s="58"/>
      <c r="AJ156" s="21">
        <v>5305.00999999999</v>
      </c>
      <c r="AK156" s="21">
        <v>5305.00999999999</v>
      </c>
      <c r="AL156" s="21">
        <v>0.0</v>
      </c>
      <c r="AM156" s="21">
        <v>497.042340278626</v>
      </c>
      <c r="AN156" s="58"/>
    </row>
    <row r="157">
      <c r="E157" s="68" t="s">
        <v>58</v>
      </c>
      <c r="F157" s="21">
        <v>5220.35</v>
      </c>
      <c r="G157" s="21">
        <v>5220.35</v>
      </c>
      <c r="H157" s="21">
        <v>0.0</v>
      </c>
      <c r="I157" s="21">
        <v>5.44515585899353</v>
      </c>
      <c r="J157" s="58"/>
      <c r="K157" s="21">
        <v>5215.59</v>
      </c>
      <c r="L157" s="21">
        <v>5215.59</v>
      </c>
      <c r="M157" s="21">
        <v>0.0</v>
      </c>
      <c r="N157" s="21">
        <v>65.0846629142761</v>
      </c>
      <c r="O157" s="58"/>
      <c r="AE157" s="21">
        <v>4976.86</v>
      </c>
      <c r="AF157" s="21">
        <v>4976.86</v>
      </c>
      <c r="AG157" s="21">
        <v>0.0</v>
      </c>
      <c r="AH157" s="21">
        <v>64.858402967453</v>
      </c>
      <c r="AI157" s="58"/>
      <c r="AJ157" s="21">
        <v>5220.35</v>
      </c>
      <c r="AK157" s="21">
        <v>5220.35</v>
      </c>
      <c r="AL157" s="21">
        <v>0.0</v>
      </c>
      <c r="AM157" s="21">
        <v>7.22678303718567</v>
      </c>
      <c r="AN157" s="58"/>
    </row>
    <row r="158">
      <c r="E158" s="68" t="s">
        <v>59</v>
      </c>
      <c r="F158" s="21">
        <v>4921.23</v>
      </c>
      <c r="G158" s="21">
        <v>4921.23</v>
      </c>
      <c r="H158" s="21">
        <v>0.0</v>
      </c>
      <c r="I158" s="21">
        <v>7.57389783859253</v>
      </c>
      <c r="J158" s="58"/>
      <c r="K158" s="21">
        <v>4882.19</v>
      </c>
      <c r="L158" s="21">
        <v>4882.19</v>
      </c>
      <c r="M158" s="21">
        <v>0.0</v>
      </c>
      <c r="N158" s="21">
        <v>18.2687122821808</v>
      </c>
      <c r="O158" s="58"/>
      <c r="AE158" s="21">
        <v>4399.9</v>
      </c>
      <c r="AF158" s="21">
        <v>4399.9</v>
      </c>
      <c r="AG158" s="21">
        <v>0.0</v>
      </c>
      <c r="AH158" s="21">
        <v>13.8706858158112</v>
      </c>
      <c r="AI158" s="58"/>
      <c r="AJ158" s="21">
        <v>4921.23</v>
      </c>
      <c r="AK158" s="21">
        <v>4921.23</v>
      </c>
      <c r="AL158" s="21">
        <v>0.0</v>
      </c>
      <c r="AM158" s="21">
        <v>7.46305322647095</v>
      </c>
      <c r="AN158" s="58"/>
    </row>
    <row r="159">
      <c r="E159" s="68" t="s">
        <v>60</v>
      </c>
      <c r="F159" s="21">
        <v>5054.31</v>
      </c>
      <c r="G159" s="21">
        <v>5054.31</v>
      </c>
      <c r="H159" s="21">
        <v>0.0</v>
      </c>
      <c r="I159" s="21">
        <v>8.83939123153687</v>
      </c>
      <c r="J159" s="58"/>
      <c r="K159" s="21">
        <v>5005.83</v>
      </c>
      <c r="L159" s="21">
        <v>5005.83</v>
      </c>
      <c r="M159" s="21">
        <v>0.0</v>
      </c>
      <c r="N159" s="21">
        <v>22.393346786499</v>
      </c>
      <c r="O159" s="58"/>
      <c r="AE159" s="21">
        <v>4524.04</v>
      </c>
      <c r="AF159" s="21">
        <v>4524.04</v>
      </c>
      <c r="AG159" s="21">
        <v>0.0</v>
      </c>
      <c r="AH159" s="21">
        <v>29.9941070079803</v>
      </c>
      <c r="AI159" s="58"/>
      <c r="AJ159" s="21">
        <v>5054.31</v>
      </c>
      <c r="AK159" s="21">
        <v>5054.31</v>
      </c>
      <c r="AL159" s="21">
        <v>0.0</v>
      </c>
      <c r="AM159" s="21">
        <v>15.6031370162964</v>
      </c>
      <c r="AN159" s="58"/>
    </row>
    <row r="160">
      <c r="E160" s="68" t="s">
        <v>61</v>
      </c>
      <c r="F160" s="21">
        <v>4728.72</v>
      </c>
      <c r="G160" s="21">
        <v>4728.72</v>
      </c>
      <c r="H160" s="21">
        <v>0.0</v>
      </c>
      <c r="I160" s="21">
        <v>40.959990978241</v>
      </c>
      <c r="J160" s="58"/>
      <c r="K160" s="21">
        <v>4727.44</v>
      </c>
      <c r="L160" s="21">
        <v>4727.44</v>
      </c>
      <c r="M160" s="21">
        <v>0.0</v>
      </c>
      <c r="N160" s="21">
        <v>428.157618045807</v>
      </c>
      <c r="O160" s="58"/>
      <c r="AE160" s="21">
        <v>4150.45</v>
      </c>
      <c r="AF160" s="21">
        <v>4150.45</v>
      </c>
      <c r="AG160" s="21">
        <v>0.0</v>
      </c>
      <c r="AH160" s="21">
        <v>2708.90190911293</v>
      </c>
      <c r="AI160" s="58"/>
      <c r="AJ160" s="21">
        <v>4834.74</v>
      </c>
      <c r="AK160" s="21">
        <v>4834.74</v>
      </c>
      <c r="AL160" s="21">
        <v>0.0</v>
      </c>
      <c r="AM160" s="21">
        <v>204.871060848236</v>
      </c>
      <c r="AN160" s="58"/>
    </row>
    <row r="161">
      <c r="E161" s="57" t="s">
        <v>21</v>
      </c>
      <c r="F161" s="26">
        <f t="shared" ref="F161:I161" si="101">AVERAGE(F156:F160)</f>
        <v>5045.924</v>
      </c>
      <c r="G161" s="26">
        <f t="shared" si="101"/>
        <v>5045.924</v>
      </c>
      <c r="H161" s="26">
        <f t="shared" si="101"/>
        <v>0</v>
      </c>
      <c r="I161" s="26">
        <f t="shared" si="101"/>
        <v>55.19871898</v>
      </c>
      <c r="J161" s="59" t="str">
        <f>IF(MAX(ABS($F161-INDIRECT("'summary | ALG^({\gamma}) (low cost instances)'!F"&amp;ROW('summary | ALG^({gamma}) (low co'!$F$6)+(ROW()-11)/6)), ABS($G161-INDIRECT("'summary | ALG^({\gamma}) (low cost instances)'!G"&amp;ROW('summary | ALG^({gamma}) (low co'!$G$6)+(ROW()-11)/6)), ABS($H161-INDIRECT("'summary | ALG^({\gamma}) (low cost instances)'!H"&amp;ROW('summary | ALG^({gamma}) (low co'!$H$6)+(ROW()-11)/6)), ABS($I161-INDIRECT("'summary | ALG^({\gamma}) (low cost instances)'!I"&amp;ROW('summary | ALG^({gamma}) (low co'!$I$6)+(ROW()-11)/6)))&lt;0.00001, "ok", "not ok")</f>
        <v>ok</v>
      </c>
      <c r="K161" s="26">
        <f t="shared" ref="K161:L161" si="102">AVERAGE(K156:K160)</f>
        <v>5025.182</v>
      </c>
      <c r="L161" s="26">
        <f t="shared" si="102"/>
        <v>5025.146</v>
      </c>
      <c r="M161" s="26">
        <f>100*AVERAGE(M156:M160)</f>
        <v>0.0006799046623</v>
      </c>
      <c r="N161" s="26">
        <f>AVERAGE(N156:N160)</f>
        <v>561.840575</v>
      </c>
      <c r="O161" s="59" t="str">
        <f>IF(MAX(ABS(K161-INDIRECT("'summary | ALG^({\gamma}) (low cost instances)'!L"&amp;ROW('summary | ALG^({gamma}) (low co'!$L$6)+(ROW()-11)/6)), ABS(L161-INDIRECT("'summary | ALG^({\gamma}) (low cost instances)'!M"&amp;ROW('summary | ALG^({gamma}) (low co'!$M$6)+(ROW()-11)/6)), ABS($M161-INDIRECT("'summary | ALG^({\gamma}) (low cost instances)'!N"&amp;ROW('summary | ALG^({gamma}) (low co'!$N$6)+(ROW()-11)/6)), ABS($N161-INDIRECT("'summary | ALG^({\gamma}) (low cost instances)'!O"&amp;ROW('summary | ALG^({gamma}) (low co'!$O$6)+(ROW()-11)/6)))&lt;0.00001, "ok", "not ok")</f>
        <v>ok</v>
      </c>
      <c r="AE161" s="26">
        <f t="shared" ref="AE161:AF161" si="103">AVERAGE(AE156:AE160)</f>
        <v>4695.806</v>
      </c>
      <c r="AF161" s="26">
        <f t="shared" si="103"/>
        <v>4695.806</v>
      </c>
      <c r="AG161" s="26">
        <f>100*AVERAGE(AG156:AG160)</f>
        <v>0</v>
      </c>
      <c r="AH161" s="26">
        <f>AVERAGE(AH156:AH160)</f>
        <v>1764.727055</v>
      </c>
      <c r="AI161" s="59" t="str">
        <f>IF(MAX(ABS(AE161-INDIRECT("'summary | ALG^({\gamma}) (low cost instances)'!AJ"&amp;ROW('summary | ALG^({gamma}) (low co'!$AJ$6)+(ROW()-11)/6)), ABS(AF161-INDIRECT("'summary | ALG^({\gamma}) (low cost instances)'!AK"&amp;ROW('summary | ALG^({gamma}) (low co'!$AK$6)+(ROW()-11)/6)), ABS(AG161-INDIRECT("'summary | ALG^({\gamma}) (low cost instances)'!AL"&amp;ROW('summary | ALG^({gamma}) (low co'!$AL$6)+(ROW()-11)/6)), ABS(AH161-INDIRECT("'summary | ALG^({\gamma}) (low cost instances)'!AM"&amp;ROW('summary | ALG^({gamma}) (low co'!$AM$6)+(ROW()-11)/6)))&lt;0.01, "ok", "not ok")</f>
        <v>ok</v>
      </c>
      <c r="AJ161" s="26">
        <f t="shared" ref="AJ161:AK161" si="104">AVERAGE(AJ156:AJ160)</f>
        <v>5067.128</v>
      </c>
      <c r="AK161" s="26">
        <f t="shared" si="104"/>
        <v>5067.128</v>
      </c>
      <c r="AL161" s="26">
        <f>100*AVERAGE(AL156:AL160)</f>
        <v>0</v>
      </c>
      <c r="AM161" s="26">
        <f>AVERAGE(AM156:AM160)</f>
        <v>146.4412749</v>
      </c>
      <c r="AN161" s="59" t="str">
        <f>IF(MAX(ABS(AJ161-INDIRECT("'summary | ALG^({\gamma}) (low cost instances)'!AV"&amp;ROW('summary | ALG^({gamma}) (low co'!$AV$6)+(ROW()-11)/6)), ABS(AK161-INDIRECT("'summary | ALG^({\gamma}) (low cost instances)'!AW"&amp;ROW('summary | ALG^({gamma}) (low co'!$AW$6)+(ROW()-11)/6)), ABS(AL161-INDIRECT("'summary | ALG^({\gamma}) (low cost instances)'!AX"&amp;ROW('summary | ALG^({gamma}) (low co'!$AX$6)+(ROW()-11)/6)), ABS(AM161-INDIRECT("'summary | ALG^({\gamma}) (low cost instances)'!AY"&amp;ROW('summary | ALG^({gamma}) (low co'!$AY$6)+(ROW()-11)/6)))&lt;0.01, "ok", "not ok")</f>
        <v>ok</v>
      </c>
    </row>
    <row r="162">
      <c r="D162" s="80">
        <v>35.0</v>
      </c>
      <c r="E162" s="68" t="s">
        <v>62</v>
      </c>
      <c r="F162" s="21">
        <v>5236.76</v>
      </c>
      <c r="G162" s="21">
        <v>5236.76</v>
      </c>
      <c r="H162" s="21">
        <v>0.0</v>
      </c>
      <c r="I162" s="21">
        <v>35.7638800144196</v>
      </c>
      <c r="J162" s="58"/>
      <c r="K162" s="21">
        <v>3867.01</v>
      </c>
      <c r="L162" s="21">
        <v>3867.01</v>
      </c>
      <c r="M162" s="21">
        <v>0.0</v>
      </c>
      <c r="N162" s="21">
        <v>701.25562787056</v>
      </c>
      <c r="O162" s="58"/>
      <c r="AE162" s="21">
        <v>6092.66</v>
      </c>
      <c r="AF162" s="21">
        <v>6092.66</v>
      </c>
      <c r="AG162" s="21">
        <v>0.0</v>
      </c>
      <c r="AH162" s="21">
        <v>108.119728088379</v>
      </c>
      <c r="AI162" s="58"/>
      <c r="AJ162" s="21">
        <v>5236.76</v>
      </c>
      <c r="AK162" s="21">
        <v>5236.76</v>
      </c>
      <c r="AL162" s="21">
        <v>0.0</v>
      </c>
      <c r="AM162" s="21">
        <v>27.5164701938629</v>
      </c>
      <c r="AN162" s="58"/>
    </row>
    <row r="163">
      <c r="E163" s="68" t="s">
        <v>63</v>
      </c>
      <c r="F163" s="21">
        <v>5534.7</v>
      </c>
      <c r="G163" s="21">
        <v>5534.7</v>
      </c>
      <c r="H163" s="21">
        <v>0.0</v>
      </c>
      <c r="I163" s="21">
        <v>13.8078410625458</v>
      </c>
      <c r="J163" s="58"/>
      <c r="K163" s="21">
        <v>4282.91</v>
      </c>
      <c r="L163" s="21">
        <v>4282.91</v>
      </c>
      <c r="M163" s="21">
        <v>0.0</v>
      </c>
      <c r="N163" s="21">
        <v>27.1552498340607</v>
      </c>
      <c r="O163" s="58"/>
      <c r="AE163" s="21">
        <v>4797.89</v>
      </c>
      <c r="AF163" s="21">
        <v>4797.89</v>
      </c>
      <c r="AG163" s="21">
        <v>0.0</v>
      </c>
      <c r="AH163" s="21">
        <v>71.445289850235</v>
      </c>
      <c r="AI163" s="58"/>
      <c r="AJ163" s="21">
        <v>5479.58998125</v>
      </c>
      <c r="AK163" s="21">
        <v>5479.58998125</v>
      </c>
      <c r="AL163" s="21">
        <v>0.0</v>
      </c>
      <c r="AM163" s="21">
        <v>18.3893671035767</v>
      </c>
      <c r="AN163" s="58"/>
    </row>
    <row r="164">
      <c r="E164" s="68" t="s">
        <v>64</v>
      </c>
      <c r="F164" s="21">
        <v>5660.06</v>
      </c>
      <c r="G164" s="21">
        <v>5660.06</v>
      </c>
      <c r="H164" s="21">
        <v>0.0</v>
      </c>
      <c r="I164" s="21">
        <v>893.25550198555</v>
      </c>
      <c r="J164" s="58"/>
      <c r="K164" s="21">
        <v>4453.78</v>
      </c>
      <c r="L164" s="21">
        <v>4324.67020519267</v>
      </c>
      <c r="M164" s="21">
        <v>0.0289888128302997</v>
      </c>
      <c r="N164" s="21">
        <v>7221.98383879662</v>
      </c>
      <c r="O164" s="58"/>
      <c r="AE164" s="21">
        <v>5419.98</v>
      </c>
      <c r="AF164" s="21">
        <v>5419.98</v>
      </c>
      <c r="AG164" s="21">
        <v>0.0</v>
      </c>
      <c r="AH164" s="21">
        <v>6007.4779009819</v>
      </c>
      <c r="AI164" s="58"/>
      <c r="AJ164" s="21">
        <v>5660.06</v>
      </c>
      <c r="AK164" s="21">
        <v>5660.06</v>
      </c>
      <c r="AL164" s="21">
        <v>0.0</v>
      </c>
      <c r="AM164" s="21">
        <v>1059.29317784309</v>
      </c>
      <c r="AN164" s="58"/>
    </row>
    <row r="165">
      <c r="E165" s="68" t="s">
        <v>65</v>
      </c>
      <c r="F165" s="21">
        <v>5168.35</v>
      </c>
      <c r="G165" s="21">
        <v>5168.35</v>
      </c>
      <c r="H165" s="21">
        <v>0.0</v>
      </c>
      <c r="I165" s="21">
        <v>140.852160930634</v>
      </c>
      <c r="J165" s="58"/>
      <c r="K165" s="21">
        <v>5128.97</v>
      </c>
      <c r="L165" s="21">
        <v>5128.97</v>
      </c>
      <c r="M165" s="21">
        <v>0.0</v>
      </c>
      <c r="N165" s="21">
        <v>415.728637933731</v>
      </c>
      <c r="O165" s="58"/>
      <c r="AE165" s="21">
        <v>4834.39</v>
      </c>
      <c r="AF165" s="21">
        <v>4834.39</v>
      </c>
      <c r="AG165" s="21">
        <v>0.0</v>
      </c>
      <c r="AH165" s="21">
        <v>3095.53689813614</v>
      </c>
      <c r="AI165" s="58"/>
      <c r="AJ165" s="21">
        <v>5253.17</v>
      </c>
      <c r="AK165" s="21">
        <v>5253.17</v>
      </c>
      <c r="AL165" s="21">
        <v>0.0</v>
      </c>
      <c r="AM165" s="21">
        <v>2764.56202864647</v>
      </c>
      <c r="AN165" s="58"/>
    </row>
    <row r="166">
      <c r="E166" s="68" t="s">
        <v>66</v>
      </c>
      <c r="F166" s="21">
        <v>5533.13</v>
      </c>
      <c r="G166" s="21">
        <v>5533.13</v>
      </c>
      <c r="H166" s="21">
        <v>0.0</v>
      </c>
      <c r="I166" s="21">
        <v>78.0157861709595</v>
      </c>
      <c r="J166" s="58"/>
      <c r="K166" s="21">
        <v>3827.3</v>
      </c>
      <c r="L166" s="21">
        <v>3728.59496402878</v>
      </c>
      <c r="M166" s="21">
        <v>0.0257897306119776</v>
      </c>
      <c r="N166" s="21">
        <v>7201.13313579559</v>
      </c>
      <c r="O166" s="58"/>
      <c r="AE166" s="21">
        <v>4569.49</v>
      </c>
      <c r="AF166" s="21">
        <v>4569.49</v>
      </c>
      <c r="AG166" s="21">
        <v>0.0</v>
      </c>
      <c r="AH166" s="21">
        <v>2700.50864195824</v>
      </c>
      <c r="AI166" s="58"/>
      <c r="AJ166" s="21">
        <v>5625.15</v>
      </c>
      <c r="AK166" s="21">
        <v>5625.15</v>
      </c>
      <c r="AL166" s="21">
        <v>0.0</v>
      </c>
      <c r="AM166" s="21">
        <v>449.909835338593</v>
      </c>
      <c r="AN166" s="58"/>
    </row>
    <row r="167">
      <c r="E167" s="57" t="s">
        <v>21</v>
      </c>
      <c r="F167" s="26">
        <f t="shared" ref="F167:I167" si="105">AVERAGE(F162:F166)</f>
        <v>5426.6</v>
      </c>
      <c r="G167" s="26">
        <f t="shared" si="105"/>
        <v>5426.6</v>
      </c>
      <c r="H167" s="26">
        <f t="shared" si="105"/>
        <v>0</v>
      </c>
      <c r="I167" s="26">
        <f t="shared" si="105"/>
        <v>232.339034</v>
      </c>
      <c r="J167" s="59" t="str">
        <f>IF(MAX(ABS($F167-INDIRECT("'summary | ALG^({\gamma}) (low cost instances)'!F"&amp;ROW('summary | ALG^({gamma}) (low co'!$F$6)+(ROW()-11)/6)), ABS($G167-INDIRECT("'summary | ALG^({\gamma}) (low cost instances)'!G"&amp;ROW('summary | ALG^({gamma}) (low co'!$G$6)+(ROW()-11)/6)), ABS($H167-INDIRECT("'summary | ALG^({\gamma}) (low cost instances)'!H"&amp;ROW('summary | ALG^({gamma}) (low co'!$H$6)+(ROW()-11)/6)), ABS($I167-INDIRECT("'summary | ALG^({\gamma}) (low cost instances)'!I"&amp;ROW('summary | ALG^({gamma}) (low co'!$I$6)+(ROW()-11)/6)))&lt;0.00001, "ok", "not ok")</f>
        <v>ok</v>
      </c>
      <c r="K167" s="26">
        <f t="shared" ref="K167:L167" si="106">AVERAGE(K162:K166)</f>
        <v>4311.994</v>
      </c>
      <c r="L167" s="26">
        <f t="shared" si="106"/>
        <v>4266.431034</v>
      </c>
      <c r="M167" s="26">
        <f>100*AVERAGE(M162:M166)</f>
        <v>1.095570869</v>
      </c>
      <c r="N167" s="26">
        <f>AVERAGE(N162:N166)</f>
        <v>3113.451298</v>
      </c>
      <c r="O167" s="59" t="str">
        <f>IF(MAX(ABS(K167-INDIRECT("'summary | ALG^({\gamma}) (low cost instances)'!L"&amp;ROW('summary | ALG^({gamma}) (low co'!$L$6)+(ROW()-11)/6)), ABS(L167-INDIRECT("'summary | ALG^({\gamma}) (low cost instances)'!M"&amp;ROW('summary | ALG^({gamma}) (low co'!$M$6)+(ROW()-11)/6)), ABS($M167-INDIRECT("'summary | ALG^({\gamma}) (low cost instances)'!N"&amp;ROW('summary | ALG^({gamma}) (low co'!$N$6)+(ROW()-11)/6)), ABS($N167-INDIRECT("'summary | ALG^({\gamma}) (low cost instances)'!O"&amp;ROW('summary | ALG^({gamma}) (low co'!$O$6)+(ROW()-11)/6)))&lt;0.00001, "ok", "not ok")</f>
        <v>ok</v>
      </c>
      <c r="AE167" s="26">
        <f t="shared" ref="AE167:AF167" si="107">AVERAGE(AE162:AE166)</f>
        <v>5142.882</v>
      </c>
      <c r="AF167" s="26">
        <f t="shared" si="107"/>
        <v>5142.882</v>
      </c>
      <c r="AG167" s="26">
        <f>100*AVERAGE(AG162:AG166)</f>
        <v>0</v>
      </c>
      <c r="AH167" s="26">
        <f>AVERAGE(AH162:AH166)</f>
        <v>2396.617692</v>
      </c>
      <c r="AI167" s="59" t="str">
        <f>IF(MAX(ABS(AE167-INDIRECT("'summary | ALG^({\gamma}) (low cost instances)'!AJ"&amp;ROW('summary | ALG^({gamma}) (low co'!$AJ$6)+(ROW()-11)/6)), ABS(AF167-INDIRECT("'summary | ALG^({\gamma}) (low cost instances)'!AK"&amp;ROW('summary | ALG^({gamma}) (low co'!$AK$6)+(ROW()-11)/6)), ABS(AG167-INDIRECT("'summary | ALG^({\gamma}) (low cost instances)'!AL"&amp;ROW('summary | ALG^({gamma}) (low co'!$AL$6)+(ROW()-11)/6)), ABS(AH167-INDIRECT("'summary | ALG^({\gamma}) (low cost instances)'!AM"&amp;ROW('summary | ALG^({gamma}) (low co'!$AM$6)+(ROW()-11)/6)))&lt;0.01, "ok", "not ok")</f>
        <v>ok</v>
      </c>
      <c r="AJ167" s="26">
        <f t="shared" ref="AJ167:AK167" si="108">AVERAGE(AJ162:AJ166)</f>
        <v>5450.945996</v>
      </c>
      <c r="AK167" s="26">
        <f t="shared" si="108"/>
        <v>5450.945996</v>
      </c>
      <c r="AL167" s="26">
        <f>100*AVERAGE(AL162:AL166)</f>
        <v>0</v>
      </c>
      <c r="AM167" s="26">
        <f>AVERAGE(AM162:AM166)</f>
        <v>863.9341758</v>
      </c>
      <c r="AN167" s="59" t="str">
        <f>IF(MAX(ABS(AJ167-INDIRECT("'summary | ALG^({\gamma}) (low cost instances)'!AV"&amp;ROW('summary | ALG^({gamma}) (low co'!$AV$6)+(ROW()-11)/6)), ABS(AK167-INDIRECT("'summary | ALG^({\gamma}) (low cost instances)'!AW"&amp;ROW('summary | ALG^({gamma}) (low co'!$AW$6)+(ROW()-11)/6)), ABS(AL167-INDIRECT("'summary | ALG^({\gamma}) (low cost instances)'!AX"&amp;ROW('summary | ALG^({gamma}) (low co'!$AX$6)+(ROW()-11)/6)), ABS(AM167-INDIRECT("'summary | ALG^({\gamma}) (low cost instances)'!AY"&amp;ROW('summary | ALG^({gamma}) (low co'!$AY$6)+(ROW()-11)/6)))&lt;0.01, "ok", "not ok")</f>
        <v>ok</v>
      </c>
    </row>
    <row r="168">
      <c r="D168" s="80">
        <v>40.0</v>
      </c>
      <c r="E168" s="68" t="s">
        <v>67</v>
      </c>
      <c r="F168" s="21">
        <v>5726.76</v>
      </c>
      <c r="G168" s="21">
        <v>5726.76</v>
      </c>
      <c r="H168" s="21">
        <v>0.0</v>
      </c>
      <c r="I168" s="21">
        <v>2862.23572683334</v>
      </c>
      <c r="J168" s="58"/>
      <c r="K168" s="61">
        <v>4293.02</v>
      </c>
      <c r="L168" s="61">
        <v>3955.85781537979</v>
      </c>
      <c r="M168" s="61">
        <v>0.0785372964999485</v>
      </c>
      <c r="N168" s="61">
        <v>7203.15199303627</v>
      </c>
      <c r="O168" s="58"/>
      <c r="AE168" s="21">
        <v>5305.51</v>
      </c>
      <c r="AF168" s="21">
        <v>5305.51</v>
      </c>
      <c r="AG168" s="21">
        <v>0.0</v>
      </c>
      <c r="AH168" s="21">
        <v>5007.68333101273</v>
      </c>
      <c r="AI168" s="58"/>
      <c r="AJ168" s="21">
        <v>5726.76</v>
      </c>
      <c r="AK168" s="21">
        <v>5726.76</v>
      </c>
      <c r="AL168" s="21">
        <v>0.0</v>
      </c>
      <c r="AM168" s="21">
        <v>3634.60286521912</v>
      </c>
      <c r="AN168" s="58"/>
    </row>
    <row r="169">
      <c r="E169" s="68" t="s">
        <v>68</v>
      </c>
      <c r="F169" s="21">
        <v>5866.57</v>
      </c>
      <c r="G169" s="21">
        <v>5866.57</v>
      </c>
      <c r="H169" s="21">
        <v>0.0</v>
      </c>
      <c r="I169" s="21">
        <v>38.6113951206207</v>
      </c>
      <c r="J169" s="58"/>
      <c r="K169" s="21">
        <v>4337.06</v>
      </c>
      <c r="L169" s="21">
        <v>4337.06</v>
      </c>
      <c r="M169" s="21">
        <v>0.0</v>
      </c>
      <c r="N169" s="21">
        <v>5881.0107190609</v>
      </c>
      <c r="O169" s="58"/>
      <c r="AE169" s="21">
        <v>5132.53</v>
      </c>
      <c r="AF169" s="21">
        <v>5132.53</v>
      </c>
      <c r="AG169" s="21">
        <v>0.0</v>
      </c>
      <c r="AH169" s="21">
        <v>947.358733892441</v>
      </c>
      <c r="AI169" s="58"/>
      <c r="AJ169" s="21">
        <v>5905.52000000008</v>
      </c>
      <c r="AK169" s="21">
        <v>5905.52000000008</v>
      </c>
      <c r="AL169" s="21">
        <v>0.0</v>
      </c>
      <c r="AM169" s="21">
        <v>137.85511302948</v>
      </c>
      <c r="AN169" s="58"/>
    </row>
    <row r="170">
      <c r="E170" s="68" t="s">
        <v>69</v>
      </c>
      <c r="F170" s="21">
        <v>5656.31</v>
      </c>
      <c r="G170" s="21">
        <v>5656.31</v>
      </c>
      <c r="H170" s="21">
        <v>0.0</v>
      </c>
      <c r="I170" s="21">
        <v>25.0497310161591</v>
      </c>
      <c r="J170" s="58"/>
      <c r="K170" s="21">
        <v>4036.92</v>
      </c>
      <c r="L170" s="21">
        <v>4036.92</v>
      </c>
      <c r="M170" s="21">
        <v>0.0</v>
      </c>
      <c r="N170" s="21">
        <v>91.706954240799</v>
      </c>
      <c r="O170" s="58"/>
      <c r="AE170" s="21">
        <v>4859.39</v>
      </c>
      <c r="AF170" s="21">
        <v>4859.39</v>
      </c>
      <c r="AG170" s="21">
        <v>0.0</v>
      </c>
      <c r="AH170" s="21">
        <v>128.269114732742</v>
      </c>
      <c r="AI170" s="58"/>
      <c r="AJ170" s="21">
        <v>5656.31</v>
      </c>
      <c r="AK170" s="21">
        <v>5656.31</v>
      </c>
      <c r="AL170" s="21">
        <v>0.0</v>
      </c>
      <c r="AM170" s="21">
        <v>44.7779517173767</v>
      </c>
      <c r="AN170" s="58"/>
    </row>
    <row r="171">
      <c r="E171" s="68" t="s">
        <v>70</v>
      </c>
      <c r="F171" s="21">
        <v>5711.32</v>
      </c>
      <c r="G171" s="21">
        <v>5711.32</v>
      </c>
      <c r="H171" s="21">
        <v>0.0</v>
      </c>
      <c r="I171" s="21">
        <v>35.3548347949982</v>
      </c>
      <c r="J171" s="58"/>
      <c r="K171" s="21">
        <v>5689.17</v>
      </c>
      <c r="L171" s="21">
        <v>5689.17</v>
      </c>
      <c r="M171" s="21">
        <v>0.0</v>
      </c>
      <c r="N171" s="21">
        <v>77.0862648487091</v>
      </c>
      <c r="O171" s="58"/>
      <c r="AE171" s="21">
        <v>4865.1</v>
      </c>
      <c r="AF171" s="21">
        <v>4865.1</v>
      </c>
      <c r="AG171" s="21">
        <v>0.0</v>
      </c>
      <c r="AH171" s="21">
        <v>124.404706001282</v>
      </c>
      <c r="AI171" s="58"/>
      <c r="AJ171" s="21">
        <v>5862.42</v>
      </c>
      <c r="AK171" s="21">
        <v>5862.42</v>
      </c>
      <c r="AL171" s="21">
        <v>0.0</v>
      </c>
      <c r="AM171" s="21">
        <v>33.8709661960602</v>
      </c>
      <c r="AN171" s="58"/>
    </row>
    <row r="172">
      <c r="E172" s="68" t="s">
        <v>71</v>
      </c>
      <c r="F172" s="21">
        <v>5702.91</v>
      </c>
      <c r="G172" s="21">
        <v>5702.91</v>
      </c>
      <c r="H172" s="21">
        <v>0.0</v>
      </c>
      <c r="I172" s="21">
        <v>82.8921294212341</v>
      </c>
      <c r="J172" s="58"/>
      <c r="K172" s="21">
        <v>5698.12</v>
      </c>
      <c r="L172" s="21">
        <v>5698.12</v>
      </c>
      <c r="M172" s="21">
        <v>0.0</v>
      </c>
      <c r="N172" s="21">
        <v>212.949627161026</v>
      </c>
      <c r="O172" s="58"/>
      <c r="AE172" s="21">
        <v>4871.36</v>
      </c>
      <c r="AF172" s="21">
        <v>4871.36</v>
      </c>
      <c r="AG172" s="21">
        <v>0.0</v>
      </c>
      <c r="AH172" s="21">
        <v>3769.04727911949</v>
      </c>
      <c r="AI172" s="58"/>
      <c r="AJ172" s="21">
        <v>5702.91</v>
      </c>
      <c r="AK172" s="21">
        <v>5702.91</v>
      </c>
      <c r="AL172" s="21">
        <v>0.0</v>
      </c>
      <c r="AM172" s="21">
        <v>88.6468698978424</v>
      </c>
      <c r="AN172" s="58"/>
    </row>
    <row r="173">
      <c r="E173" s="57" t="s">
        <v>21</v>
      </c>
      <c r="F173" s="26">
        <f t="shared" ref="F173:I173" si="109">AVERAGE(F168:F172)</f>
        <v>5732.774</v>
      </c>
      <c r="G173" s="26">
        <f t="shared" si="109"/>
        <v>5732.774</v>
      </c>
      <c r="H173" s="26">
        <f t="shared" si="109"/>
        <v>0</v>
      </c>
      <c r="I173" s="26">
        <f t="shared" si="109"/>
        <v>608.8287634</v>
      </c>
      <c r="J173" s="59" t="str">
        <f>IF(MAX(ABS($F173-INDIRECT("'summary | ALG^({\gamma}) (low cost instances)'!F"&amp;ROW('summary | ALG^({gamma}) (low co'!$F$6)+(ROW()-11)/6)), ABS($G173-INDIRECT("'summary | ALG^({\gamma}) (low cost instances)'!G"&amp;ROW('summary | ALG^({gamma}) (low co'!$G$6)+(ROW()-11)/6)), ABS($H173-INDIRECT("'summary | ALG^({\gamma}) (low cost instances)'!H"&amp;ROW('summary | ALG^({gamma}) (low co'!$H$6)+(ROW()-11)/6)), ABS($I173-INDIRECT("'summary | ALG^({\gamma}) (low cost instances)'!I"&amp;ROW('summary | ALG^({gamma}) (low co'!$I$6)+(ROW()-11)/6)))&lt;0.00001, "ok", "not ok")</f>
        <v>ok</v>
      </c>
      <c r="K173" s="26">
        <f t="shared" ref="K173:L173" si="110">AVERAGE(K168:K172)</f>
        <v>4810.858</v>
      </c>
      <c r="L173" s="26">
        <f t="shared" si="110"/>
        <v>4743.425563</v>
      </c>
      <c r="M173" s="26">
        <f>100*AVERAGE(M168:M172)</f>
        <v>1.57074593</v>
      </c>
      <c r="N173" s="26">
        <f>AVERAGE(N168:N172)</f>
        <v>2693.181112</v>
      </c>
      <c r="O173" s="59" t="str">
        <f>IF(MAX(ABS(K173-INDIRECT("'summary | ALG^({\gamma}) (low cost instances)'!L"&amp;ROW('summary | ALG^({gamma}) (low co'!$L$6)+(ROW()-11)/6)), ABS(L173-INDIRECT("'summary | ALG^({\gamma}) (low cost instances)'!M"&amp;ROW('summary | ALG^({gamma}) (low co'!$M$6)+(ROW()-11)/6)), ABS($M173-INDIRECT("'summary | ALG^({\gamma}) (low cost instances)'!N"&amp;ROW('summary | ALG^({gamma}) (low co'!$N$6)+(ROW()-11)/6)), ABS($N173-INDIRECT("'summary | ALG^({\gamma}) (low cost instances)'!O"&amp;ROW('summary | ALG^({gamma}) (low co'!$O$6)+(ROW()-11)/6)))&lt;0.00001, "ok", "not ok")</f>
        <v>ok</v>
      </c>
      <c r="AE173" s="26">
        <f t="shared" ref="AE173:AF173" si="111">AVERAGE(AE168:AE172)</f>
        <v>5006.778</v>
      </c>
      <c r="AF173" s="26">
        <f t="shared" si="111"/>
        <v>5006.778</v>
      </c>
      <c r="AG173" s="26">
        <f>100*AVERAGE(AG168:AG172)</f>
        <v>0</v>
      </c>
      <c r="AH173" s="26">
        <f>AVERAGE(AH168:AH172)</f>
        <v>1995.352633</v>
      </c>
      <c r="AI173" s="59" t="str">
        <f>IF(MAX(ABS(AE173-INDIRECT("'summary | ALG^({\gamma}) (low cost instances)'!AJ"&amp;ROW('summary | ALG^({gamma}) (low co'!$AJ$6)+(ROW()-11)/6)), ABS(AF173-INDIRECT("'summary | ALG^({\gamma}) (low cost instances)'!AK"&amp;ROW('summary | ALG^({gamma}) (low co'!$AK$6)+(ROW()-11)/6)), ABS(AG173-INDIRECT("'summary | ALG^({\gamma}) (low cost instances)'!AL"&amp;ROW('summary | ALG^({gamma}) (low co'!$AL$6)+(ROW()-11)/6)), ABS(AH173-INDIRECT("'summary | ALG^({\gamma}) (low cost instances)'!AM"&amp;ROW('summary | ALG^({gamma}) (low co'!$AM$6)+(ROW()-11)/6)))&lt;0.01, "ok", "not ok")</f>
        <v>ok</v>
      </c>
      <c r="AJ173" s="26">
        <f t="shared" ref="AJ173:AK173" si="112">AVERAGE(AJ168:AJ172)</f>
        <v>5770.784</v>
      </c>
      <c r="AK173" s="26">
        <f t="shared" si="112"/>
        <v>5770.784</v>
      </c>
      <c r="AL173" s="26">
        <f>100*AVERAGE(AL168:AL172)</f>
        <v>0</v>
      </c>
      <c r="AM173" s="26">
        <f>AVERAGE(AM168:AM172)</f>
        <v>787.9507532</v>
      </c>
      <c r="AN173" s="59" t="str">
        <f>IF(MAX(ABS(AJ173-INDIRECT("'summary | ALG^({\gamma}) (low cost instances)'!AV"&amp;ROW('summary | ALG^({gamma}) (low co'!$AV$6)+(ROW()-11)/6)), ABS(AK173-INDIRECT("'summary | ALG^({\gamma}) (low cost instances)'!AW"&amp;ROW('summary | ALG^({gamma}) (low co'!$AW$6)+(ROW()-11)/6)), ABS(AL173-INDIRECT("'summary | ALG^({\gamma}) (low cost instances)'!AX"&amp;ROW('summary | ALG^({gamma}) (low co'!$AX$6)+(ROW()-11)/6)), ABS(AM173-INDIRECT("'summary | ALG^({\gamma}) (low cost instances)'!AY"&amp;ROW('summary | ALG^({gamma}) (low co'!$AY$6)+(ROW()-11)/6)))&lt;0.01, "ok", "not ok")</f>
        <v>ok</v>
      </c>
    </row>
    <row r="174">
      <c r="D174" s="80">
        <v>45.0</v>
      </c>
      <c r="E174" s="68" t="s">
        <v>72</v>
      </c>
      <c r="F174" s="21">
        <v>5872.33</v>
      </c>
      <c r="G174" s="21">
        <v>5872.33</v>
      </c>
      <c r="H174" s="21">
        <v>0.0</v>
      </c>
      <c r="I174" s="21">
        <v>68.6911568641663</v>
      </c>
      <c r="J174" s="58"/>
      <c r="K174" s="21">
        <v>5832.7</v>
      </c>
      <c r="L174" s="21">
        <v>5832.7</v>
      </c>
      <c r="M174" s="21">
        <v>0.0</v>
      </c>
      <c r="N174" s="21">
        <v>181.777534008026</v>
      </c>
      <c r="O174" s="58"/>
      <c r="AE174" s="21">
        <v>4954.42</v>
      </c>
      <c r="AF174" s="21">
        <v>4954.42</v>
      </c>
      <c r="AG174" s="21">
        <v>0.0</v>
      </c>
      <c r="AH174" s="21">
        <v>773.736351966858</v>
      </c>
      <c r="AI174" s="58"/>
      <c r="AJ174" s="21">
        <v>5811.33</v>
      </c>
      <c r="AK174" s="21">
        <v>5811.33</v>
      </c>
      <c r="AL174" s="21">
        <v>0.0</v>
      </c>
      <c r="AM174" s="21">
        <v>61.5888698101044</v>
      </c>
      <c r="AN174" s="58"/>
    </row>
    <row r="175">
      <c r="E175" s="68" t="s">
        <v>73</v>
      </c>
      <c r="F175" s="21">
        <v>5880.54</v>
      </c>
      <c r="G175" s="21">
        <v>5880.54</v>
      </c>
      <c r="H175" s="21">
        <v>0.0</v>
      </c>
      <c r="I175" s="21">
        <v>1081.57171368599</v>
      </c>
      <c r="J175" s="58"/>
      <c r="K175" s="21">
        <v>5830.69</v>
      </c>
      <c r="L175" s="21">
        <v>5830.69</v>
      </c>
      <c r="M175" s="21">
        <v>0.0</v>
      </c>
      <c r="N175" s="21">
        <v>2480.01456308365</v>
      </c>
      <c r="O175" s="58"/>
      <c r="AE175" s="21">
        <v>5712.29</v>
      </c>
      <c r="AF175" s="21">
        <v>5712.29</v>
      </c>
      <c r="AG175" s="21">
        <v>0.0</v>
      </c>
      <c r="AH175" s="21">
        <v>4848.07859683037</v>
      </c>
      <c r="AI175" s="58"/>
      <c r="AJ175" s="21">
        <v>5901.56</v>
      </c>
      <c r="AK175" s="21">
        <v>5901.56</v>
      </c>
      <c r="AL175" s="21">
        <v>0.0</v>
      </c>
      <c r="AM175" s="21">
        <v>492.147102832794</v>
      </c>
      <c r="AN175" s="58"/>
    </row>
    <row r="176">
      <c r="E176" s="68" t="s">
        <v>74</v>
      </c>
      <c r="F176" s="21">
        <v>6023.95</v>
      </c>
      <c r="G176" s="21">
        <v>6023.95</v>
      </c>
      <c r="H176" s="21">
        <v>0.0</v>
      </c>
      <c r="I176" s="21">
        <v>17.873272895813</v>
      </c>
      <c r="J176" s="58"/>
      <c r="K176" s="21">
        <v>3963.76</v>
      </c>
      <c r="L176" s="21">
        <v>3963.76</v>
      </c>
      <c r="M176" s="21">
        <v>0.0</v>
      </c>
      <c r="N176" s="21">
        <v>41.020259141922</v>
      </c>
      <c r="O176" s="58"/>
      <c r="AE176" s="21">
        <v>5077.33</v>
      </c>
      <c r="AF176" s="21">
        <v>5077.33</v>
      </c>
      <c r="AG176" s="21">
        <v>0.0</v>
      </c>
      <c r="AH176" s="21">
        <v>62.6489429473877</v>
      </c>
      <c r="AI176" s="58"/>
      <c r="AJ176" s="21">
        <v>6023.95</v>
      </c>
      <c r="AK176" s="21">
        <v>6023.95</v>
      </c>
      <c r="AL176" s="21">
        <v>0.0</v>
      </c>
      <c r="AM176" s="21">
        <v>34.776022195816</v>
      </c>
      <c r="AN176" s="58"/>
    </row>
    <row r="177">
      <c r="E177" s="68" t="s">
        <v>75</v>
      </c>
      <c r="F177" s="21">
        <v>6114.11</v>
      </c>
      <c r="G177" s="21">
        <v>6114.11</v>
      </c>
      <c r="H177" s="21">
        <v>0.0</v>
      </c>
      <c r="I177" s="21">
        <v>398.90395283699</v>
      </c>
      <c r="J177" s="58"/>
      <c r="K177" s="21">
        <v>6106.87000000001</v>
      </c>
      <c r="L177" s="21">
        <v>6106.87000000001</v>
      </c>
      <c r="M177" s="21">
        <v>0.0</v>
      </c>
      <c r="N177" s="21">
        <v>4567.25890302658</v>
      </c>
      <c r="O177" s="58"/>
      <c r="AE177" s="21">
        <v>5835.34</v>
      </c>
      <c r="AF177" s="21">
        <v>5835.34</v>
      </c>
      <c r="AG177" s="21">
        <v>0.0</v>
      </c>
      <c r="AH177" s="21">
        <v>4890.95595121384</v>
      </c>
      <c r="AI177" s="58"/>
      <c r="AJ177" s="21">
        <v>6228.18</v>
      </c>
      <c r="AK177" s="21">
        <v>6228.18</v>
      </c>
      <c r="AL177" s="21">
        <v>0.0</v>
      </c>
      <c r="AM177" s="21">
        <v>1240.92394089699</v>
      </c>
      <c r="AN177" s="58"/>
    </row>
    <row r="178">
      <c r="E178" s="68" t="s">
        <v>76</v>
      </c>
      <c r="F178" s="21">
        <v>5718.13</v>
      </c>
      <c r="G178" s="21">
        <v>5718.13</v>
      </c>
      <c r="H178" s="21">
        <v>0.0</v>
      </c>
      <c r="I178" s="21">
        <v>366.436616897583</v>
      </c>
      <c r="J178" s="58"/>
      <c r="K178" s="61">
        <v>4097.99000000001</v>
      </c>
      <c r="L178" s="61">
        <v>4097.99000000001</v>
      </c>
      <c r="M178" s="61">
        <v>0.0</v>
      </c>
      <c r="N178" s="61">
        <v>1569.9441921711</v>
      </c>
      <c r="O178" s="58"/>
      <c r="AE178" s="21">
        <v>4675.34</v>
      </c>
      <c r="AF178" s="21">
        <v>4675.34</v>
      </c>
      <c r="AG178" s="21">
        <v>0.0</v>
      </c>
      <c r="AH178" s="21">
        <v>4290.70159602165</v>
      </c>
      <c r="AI178" s="58"/>
      <c r="AJ178" s="21">
        <v>5718.13</v>
      </c>
      <c r="AK178" s="21">
        <v>5718.13</v>
      </c>
      <c r="AL178" s="21">
        <v>0.0</v>
      </c>
      <c r="AM178" s="21">
        <v>479.394353866577</v>
      </c>
      <c r="AN178" s="58"/>
    </row>
    <row r="179">
      <c r="E179" s="57" t="s">
        <v>21</v>
      </c>
      <c r="F179" s="26">
        <f t="shared" ref="F179:I179" si="113">AVERAGE(F174:F178)</f>
        <v>5921.812</v>
      </c>
      <c r="G179" s="26">
        <f t="shared" si="113"/>
        <v>5921.812</v>
      </c>
      <c r="H179" s="26">
        <f t="shared" si="113"/>
        <v>0</v>
      </c>
      <c r="I179" s="26">
        <f t="shared" si="113"/>
        <v>386.6953426</v>
      </c>
      <c r="J179" s="59" t="str">
        <f>IF(MAX(ABS($F179-INDIRECT("'summary | ALG^({\gamma}) (low cost instances)'!F"&amp;ROW('summary | ALG^({gamma}) (low co'!$F$6)+(ROW()-11)/6)), ABS($G179-INDIRECT("'summary | ALG^({\gamma}) (low cost instances)'!G"&amp;ROW('summary | ALG^({gamma}) (low co'!$G$6)+(ROW()-11)/6)), ABS($H179-INDIRECT("'summary | ALG^({\gamma}) (low cost instances)'!H"&amp;ROW('summary | ALG^({gamma}) (low co'!$H$6)+(ROW()-11)/6)), ABS($I179-INDIRECT("'summary | ALG^({\gamma}) (low cost instances)'!I"&amp;ROW('summary | ALG^({gamma}) (low co'!$I$6)+(ROW()-11)/6)))&lt;0.00001, "ok", "not ok")</f>
        <v>ok</v>
      </c>
      <c r="K179" s="26">
        <f t="shared" ref="K179:L179" si="114">AVERAGE(K174:K178)</f>
        <v>5166.402</v>
      </c>
      <c r="L179" s="26">
        <f t="shared" si="114"/>
        <v>5166.402</v>
      </c>
      <c r="M179" s="26">
        <f>100*AVERAGE(M174:M178)</f>
        <v>0</v>
      </c>
      <c r="N179" s="26">
        <f>AVERAGE(N174:N178)</f>
        <v>1768.00309</v>
      </c>
      <c r="O179" s="59" t="str">
        <f>IF(MAX(ABS(K179-INDIRECT("'summary | ALG^({\gamma}) (low cost instances)'!L"&amp;ROW('summary | ALG^({gamma}) (low co'!$L$6)+(ROW()-11)/6)), ABS(L179-INDIRECT("'summary | ALG^({\gamma}) (low cost instances)'!M"&amp;ROW('summary | ALG^({gamma}) (low co'!$M$6)+(ROW()-11)/6)), ABS($M179-INDIRECT("'summary | ALG^({\gamma}) (low cost instances)'!N"&amp;ROW('summary | ALG^({gamma}) (low co'!$N$6)+(ROW()-11)/6)), ABS($N179-INDIRECT("'summary | ALG^({\gamma}) (low cost instances)'!O"&amp;ROW('summary | ALG^({gamma}) (low co'!$O$6)+(ROW()-11)/6)))&lt;0.00001, "ok", "not ok")</f>
        <v>ok</v>
      </c>
      <c r="AE179" s="26">
        <f t="shared" ref="AE179:AF179" si="115">AVERAGE(AE174:AE178)</f>
        <v>5250.944</v>
      </c>
      <c r="AF179" s="26">
        <f t="shared" si="115"/>
        <v>5250.944</v>
      </c>
      <c r="AG179" s="26">
        <f>100*AVERAGE(AG174:AG178)</f>
        <v>0</v>
      </c>
      <c r="AH179" s="26">
        <f>AVERAGE(AH174:AH178)</f>
        <v>2973.224288</v>
      </c>
      <c r="AI179" s="59" t="str">
        <f>IF(MAX(ABS(AE179-INDIRECT("'summary | ALG^({\gamma}) (low cost instances)'!AJ"&amp;ROW('summary | ALG^({gamma}) (low co'!$AJ$6)+(ROW()-11)/6)), ABS(AF179-INDIRECT("'summary | ALG^({\gamma}) (low cost instances)'!AK"&amp;ROW('summary | ALG^({gamma}) (low co'!$AK$6)+(ROW()-11)/6)), ABS(AG179-INDIRECT("'summary | ALG^({\gamma}) (low cost instances)'!AL"&amp;ROW('summary | ALG^({gamma}) (low co'!$AL$6)+(ROW()-11)/6)), ABS(AH179-INDIRECT("'summary | ALG^({\gamma}) (low cost instances)'!AM"&amp;ROW('summary | ALG^({gamma}) (low co'!$AM$6)+(ROW()-11)/6)))&lt;0.01, "ok", "not ok")</f>
        <v>ok</v>
      </c>
      <c r="AJ179" s="26">
        <f t="shared" ref="AJ179:AK179" si="116">AVERAGE(AJ174:AJ178)</f>
        <v>5936.63</v>
      </c>
      <c r="AK179" s="26">
        <f t="shared" si="116"/>
        <v>5936.63</v>
      </c>
      <c r="AL179" s="26">
        <f>100*AVERAGE(AL174:AL178)</f>
        <v>0</v>
      </c>
      <c r="AM179" s="26">
        <f>AVERAGE(AM174:AM178)</f>
        <v>461.7660579</v>
      </c>
      <c r="AN179" s="59" t="str">
        <f>IF(MAX(ABS(AJ179-INDIRECT("'summary | ALG^({\gamma}) (low cost instances)'!AV"&amp;ROW('summary | ALG^({gamma}) (low co'!$AV$6)+(ROW()-11)/6)), ABS(AK179-INDIRECT("'summary | ALG^({\gamma}) (low cost instances)'!AW"&amp;ROW('summary | ALG^({gamma}) (low co'!$AW$6)+(ROW()-11)/6)), ABS(AL179-INDIRECT("'summary | ALG^({\gamma}) (low cost instances)'!AX"&amp;ROW('summary | ALG^({gamma}) (low co'!$AX$6)+(ROW()-11)/6)), ABS(AM179-INDIRECT("'summary | ALG^({\gamma}) (low cost instances)'!AY"&amp;ROW('summary | ALG^({gamma}) (low co'!$AY$6)+(ROW()-11)/6)))&lt;0.01, "ok", "not ok")</f>
        <v>ok</v>
      </c>
    </row>
    <row r="180">
      <c r="D180" s="80">
        <v>50.0</v>
      </c>
      <c r="E180" s="68" t="s">
        <v>77</v>
      </c>
      <c r="F180" s="21">
        <v>6584.74</v>
      </c>
      <c r="G180" s="21">
        <v>6343.74</v>
      </c>
      <c r="H180" s="21">
        <v>0.0365997746304334</v>
      </c>
      <c r="I180" s="21">
        <v>7231.24599885941</v>
      </c>
      <c r="J180" s="58"/>
      <c r="K180" s="61">
        <v>6711.49</v>
      </c>
      <c r="L180" s="61">
        <v>6147.24244060545</v>
      </c>
      <c r="M180" s="61">
        <v>0.0840718766465492</v>
      </c>
      <c r="N180" s="61">
        <v>7201.74756407738</v>
      </c>
      <c r="O180" s="58"/>
      <c r="AE180" s="61">
        <v>6100.01</v>
      </c>
      <c r="AF180" s="61">
        <v>6100.01</v>
      </c>
      <c r="AG180" s="61">
        <v>0.0</v>
      </c>
      <c r="AH180" s="61">
        <v>6104.49020028114</v>
      </c>
      <c r="AI180" s="58"/>
      <c r="AJ180" s="21">
        <v>6871.75</v>
      </c>
      <c r="AK180" s="21">
        <v>6665.75</v>
      </c>
      <c r="AL180" s="21">
        <v>0.0299778076909086</v>
      </c>
      <c r="AM180" s="21">
        <v>7212.52174687386</v>
      </c>
      <c r="AN180" s="58"/>
    </row>
    <row r="181">
      <c r="E181" s="68" t="s">
        <v>78</v>
      </c>
      <c r="F181" s="21">
        <v>6897.34</v>
      </c>
      <c r="G181" s="21">
        <v>6897.34</v>
      </c>
      <c r="H181" s="21">
        <v>0.0</v>
      </c>
      <c r="I181" s="21">
        <v>111.190584897995</v>
      </c>
      <c r="J181" s="58"/>
      <c r="K181" s="21">
        <v>5436.95</v>
      </c>
      <c r="L181" s="21">
        <v>4863.85218374575</v>
      </c>
      <c r="M181" s="21">
        <v>0.105407961495738</v>
      </c>
      <c r="N181" s="21">
        <v>7240.98754096031</v>
      </c>
      <c r="O181" s="58"/>
      <c r="AE181" s="21">
        <v>5983.89</v>
      </c>
      <c r="AF181" s="21">
        <v>5983.89</v>
      </c>
      <c r="AG181" s="21">
        <v>0.0</v>
      </c>
      <c r="AH181" s="21">
        <v>1442.59877800941</v>
      </c>
      <c r="AI181" s="58"/>
      <c r="AJ181" s="21">
        <v>6713.32</v>
      </c>
      <c r="AK181" s="21">
        <v>6713.32</v>
      </c>
      <c r="AL181" s="21">
        <v>0.0</v>
      </c>
      <c r="AM181" s="21">
        <v>486.460592985153</v>
      </c>
      <c r="AN181" s="58"/>
    </row>
    <row r="182">
      <c r="E182" s="68" t="s">
        <v>79</v>
      </c>
      <c r="F182" s="21">
        <v>6533.98</v>
      </c>
      <c r="G182" s="21">
        <v>6533.98</v>
      </c>
      <c r="H182" s="21">
        <v>0.0</v>
      </c>
      <c r="I182" s="21">
        <v>436.3035800457</v>
      </c>
      <c r="J182" s="58"/>
      <c r="K182" s="21">
        <v>6483.18</v>
      </c>
      <c r="L182" s="21">
        <v>6483.18</v>
      </c>
      <c r="M182" s="21">
        <v>0.0</v>
      </c>
      <c r="N182" s="21">
        <v>2057.75109910965</v>
      </c>
      <c r="O182" s="58"/>
      <c r="AE182" s="21">
        <v>5392.12</v>
      </c>
      <c r="AF182" s="21">
        <v>5392.12</v>
      </c>
      <c r="AG182" s="21">
        <v>0.0</v>
      </c>
      <c r="AH182" s="21">
        <v>1508.63994598389</v>
      </c>
      <c r="AI182" s="58"/>
      <c r="AJ182" s="21">
        <v>6533.98</v>
      </c>
      <c r="AK182" s="21">
        <v>6533.98</v>
      </c>
      <c r="AL182" s="21">
        <v>0.0</v>
      </c>
      <c r="AM182" s="21">
        <v>450.238058805466</v>
      </c>
      <c r="AN182" s="58"/>
    </row>
    <row r="183">
      <c r="E183" s="68" t="s">
        <v>80</v>
      </c>
      <c r="F183" s="21">
        <v>6583.39</v>
      </c>
      <c r="G183" s="21">
        <v>6583.39</v>
      </c>
      <c r="H183" s="21">
        <v>0.0</v>
      </c>
      <c r="I183" s="21">
        <v>480.995748996735</v>
      </c>
      <c r="J183" s="58"/>
      <c r="K183" s="21">
        <v>6581.88</v>
      </c>
      <c r="L183" s="21">
        <v>6581.88</v>
      </c>
      <c r="M183" s="21">
        <v>0.0</v>
      </c>
      <c r="N183" s="21">
        <v>2089.53391194344</v>
      </c>
      <c r="O183" s="58"/>
      <c r="AE183" s="61">
        <v>6160.22</v>
      </c>
      <c r="AF183" s="61">
        <v>6103.22</v>
      </c>
      <c r="AG183" s="61">
        <v>0.00925291629195046</v>
      </c>
      <c r="AH183" s="61">
        <v>7237.17414426804</v>
      </c>
      <c r="AI183" s="58"/>
      <c r="AJ183" s="21">
        <v>6583.39</v>
      </c>
      <c r="AK183" s="21">
        <v>6583.39</v>
      </c>
      <c r="AL183" s="21">
        <v>0.0</v>
      </c>
      <c r="AM183" s="21">
        <v>750.068432092667</v>
      </c>
      <c r="AN183" s="58"/>
    </row>
    <row r="184">
      <c r="E184" s="24" t="s">
        <v>81</v>
      </c>
      <c r="F184" s="61">
        <v>6616.04</v>
      </c>
      <c r="G184" s="61">
        <v>6435.04</v>
      </c>
      <c r="H184" s="61">
        <v>0.0273577547898743</v>
      </c>
      <c r="I184" s="61">
        <v>7203.49735116959</v>
      </c>
      <c r="J184" s="58"/>
      <c r="K184" s="21">
        <v>5876.35</v>
      </c>
      <c r="L184" s="21">
        <v>4458.10712240289</v>
      </c>
      <c r="M184" s="21">
        <v>0.24134758440139</v>
      </c>
      <c r="N184" s="21">
        <v>7248.26435995102</v>
      </c>
      <c r="O184" s="58"/>
      <c r="AE184" s="21">
        <v>6135.82</v>
      </c>
      <c r="AF184" s="21">
        <v>6070.82</v>
      </c>
      <c r="AG184" s="21">
        <v>0.0105935311009775</v>
      </c>
      <c r="AH184" s="21">
        <v>7202.62343788147</v>
      </c>
      <c r="AI184" s="58"/>
      <c r="AJ184" s="61">
        <v>6573.04</v>
      </c>
      <c r="AK184" s="61">
        <v>6438.04</v>
      </c>
      <c r="AL184" s="61">
        <v>0.0205384418777306</v>
      </c>
      <c r="AM184" s="61">
        <v>7227.16019701958</v>
      </c>
      <c r="AN184" s="58"/>
    </row>
    <row r="185">
      <c r="E185" s="57" t="s">
        <v>21</v>
      </c>
      <c r="F185" s="26">
        <f t="shared" ref="F185:G185" si="117">AVERAGE(F180:F184)</f>
        <v>6643.098</v>
      </c>
      <c r="G185" s="26">
        <f t="shared" si="117"/>
        <v>6558.698</v>
      </c>
      <c r="H185" s="26">
        <f>100*AVERAGE(H180:H184)</f>
        <v>1.279150588</v>
      </c>
      <c r="I185" s="26">
        <f>AVERAGE(I180:I184)</f>
        <v>3092.646653</v>
      </c>
      <c r="J185" s="59" t="str">
        <f>IF(MAX(ABS($F185-INDIRECT("'summary | ALG^({\gamma}) (low cost instances)'!F"&amp;ROW('summary | ALG^({gamma}) (low co'!$F$6)+(ROW()-11)/6)), ABS($G185-INDIRECT("'summary | ALG^({\gamma}) (low cost instances)'!G"&amp;ROW('summary | ALG^({gamma}) (low co'!$G$6)+(ROW()-11)/6)), ABS($H185-INDIRECT("'summary | ALG^({\gamma}) (low cost instances)'!H"&amp;ROW('summary | ALG^({gamma}) (low co'!$H$6)+(ROW()-11)/6)), ABS($I185-INDIRECT("'summary | ALG^({\gamma}) (low cost instances)'!I"&amp;ROW('summary | ALG^({gamma}) (low co'!$I$6)+(ROW()-11)/6)))&lt;0.00001, "ok", "not ok")</f>
        <v>ok</v>
      </c>
      <c r="K185" s="26">
        <f t="shared" ref="K185:L185" si="118">AVERAGE(K180:K184)</f>
        <v>6217.97</v>
      </c>
      <c r="L185" s="26">
        <f t="shared" si="118"/>
        <v>5706.852349</v>
      </c>
      <c r="M185" s="26">
        <f>100*AVERAGE(M180:M184)</f>
        <v>8.616548451</v>
      </c>
      <c r="N185" s="26">
        <f>AVERAGE(N180:N184)</f>
        <v>5167.656895</v>
      </c>
      <c r="O185" s="59" t="str">
        <f>IF(MAX(ABS(K185-INDIRECT("'summary | ALG^({\gamma}) (low cost instances)'!L"&amp;ROW('summary | ALG^({gamma}) (low co'!$L$6)+(ROW()-11)/6)), ABS(L185-INDIRECT("'summary | ALG^({\gamma}) (low cost instances)'!M"&amp;ROW('summary | ALG^({gamma}) (low co'!$M$6)+(ROW()-11)/6)), ABS($M185-INDIRECT("'summary | ALG^({\gamma}) (low cost instances)'!N"&amp;ROW('summary | ALG^({gamma}) (low co'!$N$6)+(ROW()-11)/6)), ABS($N185-INDIRECT("'summary | ALG^({\gamma}) (low cost instances)'!O"&amp;ROW('summary | ALG^({gamma}) (low co'!$O$6)+(ROW()-11)/6)))&lt;0.00001, "ok", "not ok")</f>
        <v>ok</v>
      </c>
      <c r="AE185" s="26">
        <f t="shared" ref="AE185:AF185" si="119">AVERAGE(AE180:AE184)</f>
        <v>5954.412</v>
      </c>
      <c r="AF185" s="26">
        <f t="shared" si="119"/>
        <v>5930.012</v>
      </c>
      <c r="AG185" s="26">
        <f>100*AVERAGE(AG180:AG184)</f>
        <v>0.3969289479</v>
      </c>
      <c r="AH185" s="26">
        <f>AVERAGE(AH180:AH184)</f>
        <v>4699.105301</v>
      </c>
      <c r="AI185" s="59" t="str">
        <f>IF(MAX(ABS(AE185-INDIRECT("'summary | ALG^({\gamma}) (low cost instances)'!AJ"&amp;ROW('summary | ALG^({gamma}) (low co'!$AJ$6)+(ROW()-11)/6)), ABS(AF185-INDIRECT("'summary | ALG^({\gamma}) (low cost instances)'!AK"&amp;ROW('summary | ALG^({gamma}) (low co'!$AK$6)+(ROW()-11)/6)), ABS(AG185-INDIRECT("'summary | ALG^({\gamma}) (low cost instances)'!AL"&amp;ROW('summary | ALG^({gamma}) (low co'!$AL$6)+(ROW()-11)/6)), ABS(AH185-INDIRECT("'summary | ALG^({\gamma}) (low cost instances)'!AM"&amp;ROW('summary | ALG^({gamma}) (low co'!$AM$6)+(ROW()-11)/6)))&lt;0.01, "ok", "not ok")</f>
        <v>ok</v>
      </c>
      <c r="AJ185" s="26">
        <f t="shared" ref="AJ185:AK185" si="120">AVERAGE(AJ180:AJ184)</f>
        <v>6655.096</v>
      </c>
      <c r="AK185" s="26">
        <f t="shared" si="120"/>
        <v>6586.896</v>
      </c>
      <c r="AL185" s="26">
        <f>100*AVERAGE(AL180:AL184)</f>
        <v>1.010324991</v>
      </c>
      <c r="AM185" s="26">
        <f>AVERAGE(AM180:AM184)</f>
        <v>3225.289806</v>
      </c>
      <c r="AN185" s="59" t="str">
        <f>IF(MAX(ABS(AJ185-INDIRECT("'summary | ALG^({\gamma}) (low cost instances)'!AV"&amp;ROW('summary | ALG^({gamma}) (low co'!$AV$6)+(ROW()-11)/6)), ABS(AK185-INDIRECT("'summary | ALG^({\gamma}) (low cost instances)'!AW"&amp;ROW('summary | ALG^({gamma}) (low co'!$AW$6)+(ROW()-11)/6)), ABS(AL185-INDIRECT("'summary | ALG^({\gamma}) (low cost instances)'!AX"&amp;ROW('summary | ALG^({gamma}) (low co'!$AX$6)+(ROW()-11)/6)), ABS(AM185-INDIRECT("'summary | ALG^({\gamma}) (low cost instances)'!AY"&amp;ROW('summary | ALG^({gamma}) (low co'!$AY$6)+(ROW()-11)/6)))&lt;0.01, "ok", "not ok")</f>
        <v>ok</v>
      </c>
    </row>
    <row r="186">
      <c r="D186" s="57" t="s">
        <v>21</v>
      </c>
      <c r="E186" s="84"/>
      <c r="F186" s="85"/>
      <c r="G186" s="85"/>
      <c r="H186" s="85"/>
      <c r="I186" s="85"/>
      <c r="J186" s="58"/>
      <c r="K186" s="27"/>
      <c r="L186" s="27"/>
      <c r="M186" s="27"/>
      <c r="N186" s="27"/>
      <c r="O186" s="58"/>
      <c r="AE186" s="27"/>
      <c r="AF186" s="27"/>
      <c r="AG186" s="27"/>
      <c r="AH186" s="27"/>
      <c r="AI186" s="58"/>
      <c r="AJ186" s="27"/>
      <c r="AK186" s="27"/>
      <c r="AL186" s="27"/>
      <c r="AM186" s="27"/>
      <c r="AN186" s="58"/>
    </row>
    <row r="187">
      <c r="C187" s="80">
        <v>4.0</v>
      </c>
      <c r="D187" s="80">
        <v>5.0</v>
      </c>
      <c r="E187" s="68" t="s">
        <v>32</v>
      </c>
      <c r="F187" s="21">
        <v>1983.54</v>
      </c>
      <c r="G187" s="21">
        <v>1983.54</v>
      </c>
      <c r="H187" s="21">
        <v>0.0</v>
      </c>
      <c r="I187" s="21">
        <v>0.0228228569030762</v>
      </c>
      <c r="J187" s="58"/>
      <c r="K187" s="21">
        <v>1982.43</v>
      </c>
      <c r="L187" s="21">
        <v>1982.43</v>
      </c>
      <c r="M187" s="21">
        <v>0.0</v>
      </c>
      <c r="N187" s="21">
        <v>0.293141603469849</v>
      </c>
      <c r="O187" s="58"/>
      <c r="AE187" s="21">
        <v>1982.43</v>
      </c>
      <c r="AF187" s="21">
        <v>1982.43</v>
      </c>
      <c r="AG187" s="21">
        <v>0.0</v>
      </c>
      <c r="AH187" s="21">
        <v>0.2326819896698</v>
      </c>
      <c r="AI187" s="58"/>
      <c r="AJ187" s="21">
        <v>1982.89</v>
      </c>
      <c r="AK187" s="21">
        <v>1982.89</v>
      </c>
      <c r="AL187" s="21">
        <v>0.0</v>
      </c>
      <c r="AM187" s="21">
        <v>7.04289507865905</v>
      </c>
      <c r="AN187" s="58"/>
    </row>
    <row r="188">
      <c r="E188" s="68" t="s">
        <v>33</v>
      </c>
      <c r="F188" s="21" t="s">
        <v>10</v>
      </c>
      <c r="G188" s="21" t="s">
        <v>10</v>
      </c>
      <c r="H188" s="21" t="s">
        <v>10</v>
      </c>
      <c r="I188" s="21" t="s">
        <v>10</v>
      </c>
      <c r="J188" s="58"/>
      <c r="K188" s="21">
        <v>2262.08</v>
      </c>
      <c r="L188" s="21">
        <v>2262.08</v>
      </c>
      <c r="M188" s="21">
        <v>0.0</v>
      </c>
      <c r="N188" s="21">
        <v>0.429192066192627</v>
      </c>
      <c r="O188" s="58"/>
      <c r="AE188" s="21">
        <v>1850.22</v>
      </c>
      <c r="AF188" s="21">
        <v>1850.22</v>
      </c>
      <c r="AG188" s="21">
        <v>0.0</v>
      </c>
      <c r="AH188" s="21">
        <v>0.40478777885437</v>
      </c>
      <c r="AI188" s="58"/>
      <c r="AJ188" s="21">
        <v>2308.88</v>
      </c>
      <c r="AK188" s="21">
        <v>2308.88</v>
      </c>
      <c r="AL188" s="21">
        <v>0.0</v>
      </c>
      <c r="AM188" s="21">
        <v>7.17113898277283</v>
      </c>
      <c r="AN188" s="58"/>
    </row>
    <row r="189">
      <c r="E189" s="68" t="s">
        <v>34</v>
      </c>
      <c r="F189" s="21">
        <v>3945.02</v>
      </c>
      <c r="G189" s="21">
        <v>3945.02</v>
      </c>
      <c r="H189" s="21">
        <v>0.0</v>
      </c>
      <c r="I189" s="21">
        <v>0.0215752124786377</v>
      </c>
      <c r="J189" s="58"/>
      <c r="K189" s="21">
        <v>3653.04</v>
      </c>
      <c r="L189" s="21">
        <v>3653.04</v>
      </c>
      <c r="M189" s="21">
        <v>0.0</v>
      </c>
      <c r="N189" s="21">
        <v>0.21678900718689</v>
      </c>
      <c r="O189" s="58"/>
      <c r="AE189" s="21">
        <v>3861.91</v>
      </c>
      <c r="AF189" s="21">
        <v>3861.91</v>
      </c>
      <c r="AG189" s="21">
        <v>0.0</v>
      </c>
      <c r="AH189" s="21">
        <v>0.560558080673218</v>
      </c>
      <c r="AI189" s="58"/>
      <c r="AJ189" s="21">
        <v>3945.02</v>
      </c>
      <c r="AK189" s="21">
        <v>3945.02</v>
      </c>
      <c r="AL189" s="21">
        <v>0.0</v>
      </c>
      <c r="AM189" s="21">
        <v>19.293466758728</v>
      </c>
      <c r="AN189" s="58"/>
    </row>
    <row r="190">
      <c r="E190" s="68" t="s">
        <v>35</v>
      </c>
      <c r="F190" s="21">
        <v>2945.99</v>
      </c>
      <c r="G190" s="21">
        <v>2945.99</v>
      </c>
      <c r="H190" s="21">
        <v>0.0</v>
      </c>
      <c r="I190" s="21">
        <v>0.0231502056121826</v>
      </c>
      <c r="J190" s="58"/>
      <c r="K190" s="21">
        <v>2942.83</v>
      </c>
      <c r="L190" s="21">
        <v>2942.83</v>
      </c>
      <c r="M190" s="21">
        <v>0.0</v>
      </c>
      <c r="N190" s="21">
        <v>1.02816700935364</v>
      </c>
      <c r="O190" s="58"/>
      <c r="AE190" s="21">
        <v>2709.28</v>
      </c>
      <c r="AF190" s="21">
        <v>2709.28</v>
      </c>
      <c r="AG190" s="21">
        <v>0.0</v>
      </c>
      <c r="AH190" s="21">
        <v>0.66595196723938</v>
      </c>
      <c r="AI190" s="58"/>
      <c r="AJ190" s="21">
        <v>2860.85</v>
      </c>
      <c r="AK190" s="21">
        <v>2860.85</v>
      </c>
      <c r="AL190" s="21">
        <v>0.0</v>
      </c>
      <c r="AM190" s="21">
        <v>7.01245067596435</v>
      </c>
      <c r="AN190" s="58"/>
    </row>
    <row r="191">
      <c r="E191" s="68" t="s">
        <v>36</v>
      </c>
      <c r="F191" s="21">
        <v>1640.93</v>
      </c>
      <c r="G191" s="21">
        <v>1640.93</v>
      </c>
      <c r="H191" s="21">
        <v>0.0</v>
      </c>
      <c r="I191" s="21">
        <v>0.0292766094207764</v>
      </c>
      <c r="J191" s="58"/>
      <c r="K191" s="21">
        <v>1640.93</v>
      </c>
      <c r="L191" s="21">
        <v>1640.93</v>
      </c>
      <c r="M191" s="21">
        <v>0.0</v>
      </c>
      <c r="N191" s="21">
        <v>0.275331974029541</v>
      </c>
      <c r="O191" s="58"/>
      <c r="AE191" s="21">
        <v>1640.93</v>
      </c>
      <c r="AF191" s="21">
        <v>1640.93</v>
      </c>
      <c r="AG191" s="21">
        <v>0.0</v>
      </c>
      <c r="AH191" s="21">
        <v>1.01110005378723</v>
      </c>
      <c r="AI191" s="58"/>
      <c r="AJ191" s="21">
        <v>1640.93</v>
      </c>
      <c r="AK191" s="21">
        <v>1640.93</v>
      </c>
      <c r="AL191" s="21">
        <v>0.0</v>
      </c>
      <c r="AM191" s="21">
        <v>5.04415774345397</v>
      </c>
      <c r="AN191" s="58"/>
    </row>
    <row r="192">
      <c r="E192" s="57" t="s">
        <v>21</v>
      </c>
      <c r="F192" s="26">
        <f t="shared" ref="F192:I192" si="121">AVERAGE(F187:F191)</f>
        <v>2628.87</v>
      </c>
      <c r="G192" s="26">
        <f t="shared" si="121"/>
        <v>2628.87</v>
      </c>
      <c r="H192" s="26">
        <f t="shared" si="121"/>
        <v>0</v>
      </c>
      <c r="I192" s="26">
        <f t="shared" si="121"/>
        <v>0.0242062211</v>
      </c>
      <c r="J192" s="59" t="str">
        <f>IF(MAX(ABS($F192-INDIRECT("'summary | ALG^({\gamma}) (low cost instances)'!F"&amp;ROW('summary | ALG^({gamma}) (low co'!$F$7)+(ROW()-12)/6)), ABS($G192-INDIRECT("'summary | ALG^({\gamma}) (low cost instances)'!G"&amp;ROW('summary | ALG^({gamma}) (low co'!$G$7)+(ROW()-12)/6)), ABS($H192-INDIRECT("'summary | ALG^({\gamma}) (low cost instances)'!H"&amp;ROW('summary | ALG^({gamma}) (low co'!$H$7)+(ROW()-12)/6)), ABS($I192-INDIRECT("'summary | ALG^({\gamma}) (low cost instances)'!I"&amp;ROW('summary | ALG^({gamma}) (low co'!$I$7)+(ROW()-12)/6)))&lt;0.00001, "ok", "not ok")</f>
        <v>ok</v>
      </c>
      <c r="K192" s="26">
        <f t="shared" ref="K192:L192" si="122">AVERAGE(K187:K191)</f>
        <v>2496.262</v>
      </c>
      <c r="L192" s="26">
        <f t="shared" si="122"/>
        <v>2496.262</v>
      </c>
      <c r="M192" s="26">
        <f>100*AVERAGE(M187:M191)</f>
        <v>0</v>
      </c>
      <c r="N192" s="26">
        <f>AVERAGE(N187:N191)</f>
        <v>0.448524332</v>
      </c>
      <c r="O192" s="59" t="str">
        <f>IF(MAX(ABS(K192-INDIRECT("'summary | ALG^({\gamma}) (low cost instances)'!L"&amp;ROW('summary | ALG^({gamma}) (low co'!$L$7)+(ROW()-12)/6)), ABS(L192-INDIRECT("'summary | ALG^({\gamma}) (low cost instances)'!M"&amp;ROW('summary | ALG^({gamma}) (low co'!$M$7)+(ROW()-12)/6)), ABS($M192-INDIRECT("'summary | ALG^({\gamma}) (low cost instances)'!N"&amp;ROW('summary | ALG^({gamma}) (low co'!$N$7)+(ROW()-12)/6)), ABS($N192-INDIRECT("'summary | ALG^({\gamma}) (low cost instances)'!O"&amp;ROW('summary | ALG^({gamma}) (low co'!$O$7)+(ROW()-12)/6)))&lt;0.00001, "ok", "not ok")</f>
        <v>ok</v>
      </c>
      <c r="AE192" s="26">
        <f t="shared" ref="AE192:AF192" si="123">AVERAGE(AE187:AE191)</f>
        <v>2408.954</v>
      </c>
      <c r="AF192" s="26">
        <f t="shared" si="123"/>
        <v>2408.954</v>
      </c>
      <c r="AG192" s="26">
        <f>100*AVERAGE(AG187:AG191)</f>
        <v>0</v>
      </c>
      <c r="AH192" s="26">
        <f>AVERAGE(AH187:AH191)</f>
        <v>0.575015974</v>
      </c>
      <c r="AI192" s="59" t="str">
        <f>IF(MAX(ABS(AE192-INDIRECT("'summary | ALG^({\gamma}) (low cost instances)'!AJ"&amp;ROW('summary | ALG^({gamma}) (low co'!$AJ$7)+(ROW()-12)/6)), ABS(AF192-INDIRECT("'summary | ALG^({\gamma}) (low cost instances)'!AK"&amp;ROW('summary | ALG^({gamma}) (low co'!$AK$7)+(ROW()-12)/6)), ABS(AG192-INDIRECT("'summary | ALG^({\gamma}) (low cost instances)'!AL"&amp;ROW('summary | ALG^({gamma}) (low co'!$AL$7)+(ROW()-12)/6)), ABS(AH192-INDIRECT("'summary | ALG^({\gamma}) (low cost instances)'!AM"&amp;ROW('summary | ALG^({gamma}) (low co'!$AM$7)+(ROW()-12)/6)))&lt;0.01, "ok", "not ok")</f>
        <v>ok</v>
      </c>
      <c r="AJ192" s="26">
        <f t="shared" ref="AJ192:AK192" si="124">AVERAGE(AJ187:AJ191)</f>
        <v>2547.714</v>
      </c>
      <c r="AK192" s="26">
        <f t="shared" si="124"/>
        <v>2547.714</v>
      </c>
      <c r="AL192" s="26">
        <f>100*AVERAGE(AL187:AL191)</f>
        <v>0</v>
      </c>
      <c r="AM192" s="26">
        <f>AVERAGE(AM187:AM191)</f>
        <v>9.112821848</v>
      </c>
      <c r="AN192" s="59" t="str">
        <f>IF(MAX(ABS(AJ192-INDIRECT("'summary | ALG^({\gamma}) (low cost instances)'!AV"&amp;ROW('summary | ALG^({gamma}) (low co'!$AV$7)+(ROW()-12)/6)), ABS(AK192-INDIRECT("'summary | ALG^({\gamma}) (low cost instances)'!AW"&amp;ROW('summary | ALG^({gamma}) (low co'!$AW$7)+(ROW()-12)/6)), ABS(AL192-INDIRECT("'summary | ALG^({\gamma}) (low cost instances)'!AX"&amp;ROW('summary | ALG^({gamma}) (low co'!$AX$7)+(ROW()-12)/6)), ABS(AM192-INDIRECT("'summary | ALG^({\gamma}) (low cost instances)'!AY"&amp;ROW('summary | ALG^({gamma}) (low co'!$AY$7)+(ROW()-12)/6)))&lt;0.01, "ok", "not ok")</f>
        <v>ok</v>
      </c>
    </row>
    <row r="193">
      <c r="D193" s="80">
        <v>10.0</v>
      </c>
      <c r="E193" s="68" t="s">
        <v>37</v>
      </c>
      <c r="F193" s="21">
        <v>3880.22</v>
      </c>
      <c r="G193" s="21">
        <v>3880.22</v>
      </c>
      <c r="H193" s="21">
        <v>0.0</v>
      </c>
      <c r="I193" s="21">
        <v>0.97846794128418</v>
      </c>
      <c r="J193" s="58"/>
      <c r="K193" s="21">
        <v>3876.07</v>
      </c>
      <c r="L193" s="21">
        <v>3876.07</v>
      </c>
      <c r="M193" s="21">
        <v>0.0</v>
      </c>
      <c r="N193" s="21">
        <v>5.38522720336914</v>
      </c>
      <c r="O193" s="58"/>
      <c r="AE193" s="21">
        <v>3259.54</v>
      </c>
      <c r="AF193" s="21">
        <v>3259.54</v>
      </c>
      <c r="AG193" s="21">
        <v>0.0</v>
      </c>
      <c r="AH193" s="21">
        <v>2.5649516582489</v>
      </c>
      <c r="AI193" s="58"/>
      <c r="AJ193" s="21">
        <v>3880.22</v>
      </c>
      <c r="AK193" s="21">
        <v>3880.22</v>
      </c>
      <c r="AL193" s="21">
        <v>0.0</v>
      </c>
      <c r="AM193" s="21">
        <v>1.15126204490662</v>
      </c>
      <c r="AN193" s="58"/>
    </row>
    <row r="194">
      <c r="E194" s="68" t="s">
        <v>38</v>
      </c>
      <c r="F194" s="21">
        <v>4719.34</v>
      </c>
      <c r="G194" s="21">
        <v>4719.34</v>
      </c>
      <c r="H194" s="21">
        <v>0.0</v>
      </c>
      <c r="I194" s="21">
        <v>1.19913983345032</v>
      </c>
      <c r="J194" s="58"/>
      <c r="K194" s="21">
        <v>4207.09</v>
      </c>
      <c r="L194" s="21">
        <v>4207.09</v>
      </c>
      <c r="M194" s="21">
        <v>0.0</v>
      </c>
      <c r="N194" s="21">
        <v>6.28973317146301</v>
      </c>
      <c r="O194" s="58"/>
      <c r="AE194" s="21">
        <v>4491.2</v>
      </c>
      <c r="AF194" s="21">
        <v>4491.2</v>
      </c>
      <c r="AG194" s="21">
        <v>0.0</v>
      </c>
      <c r="AH194" s="21">
        <v>3.79234504699707</v>
      </c>
      <c r="AI194" s="58"/>
      <c r="AJ194" s="21">
        <v>4719.34</v>
      </c>
      <c r="AK194" s="21">
        <v>4719.34</v>
      </c>
      <c r="AL194" s="21">
        <v>0.0</v>
      </c>
      <c r="AM194" s="21">
        <v>1.78227400779724</v>
      </c>
      <c r="AN194" s="58"/>
    </row>
    <row r="195">
      <c r="E195" s="68" t="s">
        <v>39</v>
      </c>
      <c r="F195" s="21">
        <v>3205.63</v>
      </c>
      <c r="G195" s="21">
        <v>3205.63</v>
      </c>
      <c r="H195" s="21">
        <v>0.0</v>
      </c>
      <c r="I195" s="21">
        <v>2.58155918121338</v>
      </c>
      <c r="J195" s="58"/>
      <c r="K195" s="21">
        <v>2908.6</v>
      </c>
      <c r="L195" s="21">
        <v>2908.6</v>
      </c>
      <c r="M195" s="21">
        <v>0.0</v>
      </c>
      <c r="N195" s="21">
        <v>1.79111504554749</v>
      </c>
      <c r="O195" s="58"/>
      <c r="AE195" s="21">
        <v>2908.6</v>
      </c>
      <c r="AF195" s="21">
        <v>2908.6</v>
      </c>
      <c r="AG195" s="21">
        <v>0.0</v>
      </c>
      <c r="AH195" s="21">
        <v>2.25890803337097</v>
      </c>
      <c r="AI195" s="58"/>
      <c r="AJ195" s="21">
        <v>3149.63</v>
      </c>
      <c r="AK195" s="21">
        <v>3149.63</v>
      </c>
      <c r="AL195" s="21">
        <v>0.0</v>
      </c>
      <c r="AM195" s="21">
        <v>0.592833518981934</v>
      </c>
      <c r="AN195" s="58"/>
    </row>
    <row r="196">
      <c r="E196" s="68" t="s">
        <v>40</v>
      </c>
      <c r="F196" s="21">
        <v>4673.82</v>
      </c>
      <c r="G196" s="21">
        <v>4673.82</v>
      </c>
      <c r="H196" s="21">
        <v>0.0</v>
      </c>
      <c r="I196" s="21">
        <v>1.21865010261536</v>
      </c>
      <c r="J196" s="58"/>
      <c r="K196" s="21">
        <v>3962.67</v>
      </c>
      <c r="L196" s="21">
        <v>3962.67</v>
      </c>
      <c r="M196" s="21">
        <v>0.0</v>
      </c>
      <c r="N196" s="21">
        <v>4.4635751247406</v>
      </c>
      <c r="O196" s="58"/>
      <c r="AE196" s="21">
        <v>3625.37</v>
      </c>
      <c r="AF196" s="21">
        <v>3625.37</v>
      </c>
      <c r="AG196" s="21">
        <v>0.0</v>
      </c>
      <c r="AH196" s="21">
        <v>4.77343249320984</v>
      </c>
      <c r="AI196" s="58"/>
      <c r="AJ196" s="21">
        <v>4673.82</v>
      </c>
      <c r="AK196" s="21">
        <v>4673.82</v>
      </c>
      <c r="AL196" s="21">
        <v>0.0</v>
      </c>
      <c r="AM196" s="21">
        <v>1.02038192749023</v>
      </c>
      <c r="AN196" s="58"/>
    </row>
    <row r="197">
      <c r="E197" s="68" t="s">
        <v>41</v>
      </c>
      <c r="F197" s="21">
        <v>3453.95</v>
      </c>
      <c r="G197" s="21">
        <v>3453.95</v>
      </c>
      <c r="H197" s="21">
        <v>0.0</v>
      </c>
      <c r="I197" s="21">
        <v>0.45659613609314</v>
      </c>
      <c r="J197" s="58"/>
      <c r="K197" s="21">
        <v>2789.34</v>
      </c>
      <c r="L197" s="21">
        <v>2789.34</v>
      </c>
      <c r="M197" s="21">
        <v>0.0</v>
      </c>
      <c r="N197" s="21">
        <v>4.96679401397705</v>
      </c>
      <c r="O197" s="58"/>
      <c r="AE197" s="21">
        <v>2789.34</v>
      </c>
      <c r="AF197" s="21">
        <v>2789.34</v>
      </c>
      <c r="AG197" s="21">
        <v>0.0</v>
      </c>
      <c r="AH197" s="21">
        <v>3.44235873222351</v>
      </c>
      <c r="AI197" s="58"/>
      <c r="AJ197" s="21">
        <v>3453.95</v>
      </c>
      <c r="AK197" s="21">
        <v>3453.95</v>
      </c>
      <c r="AL197" s="21">
        <v>0.0</v>
      </c>
      <c r="AM197" s="21">
        <v>0.635929107666016</v>
      </c>
      <c r="AN197" s="58"/>
    </row>
    <row r="198">
      <c r="E198" s="57" t="s">
        <v>21</v>
      </c>
      <c r="F198" s="26">
        <f t="shared" ref="F198:G198" si="125">AVERAGE(F193:F197)</f>
        <v>3986.592</v>
      </c>
      <c r="G198" s="26">
        <f t="shared" si="125"/>
        <v>3986.592</v>
      </c>
      <c r="H198" s="26">
        <f>100*AVERAGE(H193:H197)</f>
        <v>0</v>
      </c>
      <c r="I198" s="26">
        <f>AVERAGE(I193:I197)</f>
        <v>1.286882639</v>
      </c>
      <c r="J198" s="59" t="str">
        <f>IF(MAX(ABS($F198-INDIRECT("'summary | ALG^({\gamma}) (low cost instances)'!F"&amp;ROW('summary | ALG^({gamma}) (low co'!$F$7)+(ROW()-12)/6)), ABS($G198-INDIRECT("'summary | ALG^({\gamma}) (low cost instances)'!G"&amp;ROW('summary | ALG^({gamma}) (low co'!$G$7)+(ROW()-12)/6)), ABS($H198-INDIRECT("'summary | ALG^({\gamma}) (low cost instances)'!H"&amp;ROW('summary | ALG^({gamma}) (low co'!$H$7)+(ROW()-12)/6)), ABS($I198-INDIRECT("'summary | ALG^({\gamma}) (low cost instances)'!I"&amp;ROW('summary | ALG^({gamma}) (low co'!$I$7)+(ROW()-12)/6)))&lt;0.01, "ok", "not ok")</f>
        <v>ok</v>
      </c>
      <c r="K198" s="26">
        <f t="shared" ref="K198:L198" si="126">AVERAGE(K193:K197)</f>
        <v>3548.754</v>
      </c>
      <c r="L198" s="26">
        <f t="shared" si="126"/>
        <v>3548.754</v>
      </c>
      <c r="M198" s="26">
        <f>100*AVERAGE(M193:M197)</f>
        <v>0</v>
      </c>
      <c r="N198" s="26">
        <f>AVERAGE(N193:N197)</f>
        <v>4.579288912</v>
      </c>
      <c r="O198" s="59" t="str">
        <f>IF(MAX(ABS(K198-INDIRECT("'summary | ALG^({\gamma}) (low cost instances)'!L"&amp;ROW('summary | ALG^({gamma}) (low co'!$L$7)+(ROW()-12)/6)), ABS(L198-INDIRECT("'summary | ALG^({\gamma}) (low cost instances)'!M"&amp;ROW('summary | ALG^({gamma}) (low co'!$M$7)+(ROW()-12)/6)), ABS($M198-INDIRECT("'summary | ALG^({\gamma}) (low cost instances)'!N"&amp;ROW('summary | ALG^({gamma}) (low co'!$N$7)+(ROW()-12)/6)), ABS($N198-INDIRECT("'summary | ALG^({\gamma}) (low cost instances)'!O"&amp;ROW('summary | ALG^({gamma}) (low co'!$O$7)+(ROW()-12)/6)))&lt;0.00001, "ok", "not ok")</f>
        <v>ok</v>
      </c>
      <c r="AE198" s="26">
        <f t="shared" ref="AE198:AF198" si="127">AVERAGE(AE193:AE197)</f>
        <v>3414.81</v>
      </c>
      <c r="AF198" s="26">
        <f t="shared" si="127"/>
        <v>3414.81</v>
      </c>
      <c r="AG198" s="26">
        <f>100*AVERAGE(AG193:AG197)</f>
        <v>0</v>
      </c>
      <c r="AH198" s="26">
        <f>AVERAGE(AH193:AH197)</f>
        <v>3.366399193</v>
      </c>
      <c r="AI198" s="59" t="str">
        <f>IF(MAX(ABS(AE198-INDIRECT("'summary | ALG^({\gamma}) (low cost instances)'!AJ"&amp;ROW('summary | ALG^({gamma}) (low co'!$AJ$7)+(ROW()-12)/6)), ABS(AF198-INDIRECT("'summary | ALG^({\gamma}) (low cost instances)'!AK"&amp;ROW('summary | ALG^({gamma}) (low co'!$AK$7)+(ROW()-12)/6)), ABS(AG198-INDIRECT("'summary | ALG^({\gamma}) (low cost instances)'!AL"&amp;ROW('summary | ALG^({gamma}) (low co'!$AL$7)+(ROW()-12)/6)), ABS(AH198-INDIRECT("'summary | ALG^({\gamma}) (low cost instances)'!AM"&amp;ROW('summary | ALG^({gamma}) (low co'!$AM$7)+(ROW()-12)/6)))&lt;0.01, "ok", "not ok")</f>
        <v>ok</v>
      </c>
      <c r="AJ198" s="26">
        <f t="shared" ref="AJ198:AK198" si="128">AVERAGE(AJ193:AJ197)</f>
        <v>3975.392</v>
      </c>
      <c r="AK198" s="26">
        <f t="shared" si="128"/>
        <v>3975.392</v>
      </c>
      <c r="AL198" s="26">
        <f>100*AVERAGE(AL193:AL197)</f>
        <v>0</v>
      </c>
      <c r="AM198" s="26">
        <f>AVERAGE(AM193:AM197)</f>
        <v>1.036536121</v>
      </c>
      <c r="AN198" s="59" t="str">
        <f>IF(MAX(ABS(AJ198-INDIRECT("'summary | ALG^({\gamma}) (low cost instances)'!AV"&amp;ROW('summary | ALG^({gamma}) (low co'!$AV$7)+(ROW()-12)/6)), ABS(AK198-INDIRECT("'summary | ALG^({\gamma}) (low cost instances)'!AW"&amp;ROW('summary | ALG^({gamma}) (low co'!$AW$7)+(ROW()-12)/6)), ABS(AL198-INDIRECT("'summary | ALG^({\gamma}) (low cost instances)'!AX"&amp;ROW('summary | ALG^({gamma}) (low co'!$AX$7)+(ROW()-12)/6)), ABS(AM198-INDIRECT("'summary | ALG^({\gamma}) (low cost instances)'!AY"&amp;ROW('summary | ALG^({gamma}) (low co'!$AY$7)+(ROW()-12)/6)))&lt;0.01, "ok", "not ok")</f>
        <v>ok</v>
      </c>
    </row>
    <row r="199">
      <c r="D199" s="80">
        <v>15.0</v>
      </c>
      <c r="E199" s="68" t="s">
        <v>42</v>
      </c>
      <c r="F199" s="21">
        <v>3917.41</v>
      </c>
      <c r="G199" s="21">
        <v>3917.41</v>
      </c>
      <c r="H199" s="21">
        <v>0.0</v>
      </c>
      <c r="I199" s="21">
        <v>2.28721117973328</v>
      </c>
      <c r="J199" s="58"/>
      <c r="K199" s="21">
        <v>3496.31999535474</v>
      </c>
      <c r="L199" s="21">
        <v>3496.31999535474</v>
      </c>
      <c r="M199" s="21">
        <v>0.0</v>
      </c>
      <c r="N199" s="21">
        <v>5.78531312942505</v>
      </c>
      <c r="O199" s="58"/>
      <c r="AE199" s="21">
        <v>3222.38</v>
      </c>
      <c r="AF199" s="21">
        <v>3222.38</v>
      </c>
      <c r="AG199" s="21">
        <v>0.0</v>
      </c>
      <c r="AH199" s="21">
        <v>10.5863661766052</v>
      </c>
      <c r="AI199" s="58"/>
      <c r="AJ199" s="21">
        <v>3917.41</v>
      </c>
      <c r="AK199" s="21">
        <v>3917.41</v>
      </c>
      <c r="AL199" s="21">
        <v>0.0</v>
      </c>
      <c r="AM199" s="21">
        <v>1.90303206443787</v>
      </c>
      <c r="AN199" s="58"/>
    </row>
    <row r="200">
      <c r="E200" s="68" t="s">
        <v>43</v>
      </c>
      <c r="F200" s="21">
        <v>4212.59</v>
      </c>
      <c r="G200" s="21">
        <v>4212.59</v>
      </c>
      <c r="H200" s="21">
        <v>0.0</v>
      </c>
      <c r="I200" s="21">
        <v>2.00775170326233</v>
      </c>
      <c r="J200" s="58"/>
      <c r="K200" s="21">
        <v>3880.82</v>
      </c>
      <c r="L200" s="21">
        <v>3880.82</v>
      </c>
      <c r="M200" s="21">
        <v>0.0</v>
      </c>
      <c r="N200" s="21">
        <v>11.1524569988251</v>
      </c>
      <c r="O200" s="58"/>
      <c r="AE200" s="21">
        <v>3326.94</v>
      </c>
      <c r="AF200" s="21">
        <v>3326.94</v>
      </c>
      <c r="AG200" s="21">
        <v>0.0</v>
      </c>
      <c r="AH200" s="21">
        <v>9.71664476394653</v>
      </c>
      <c r="AI200" s="58"/>
      <c r="AJ200" s="21">
        <v>4081.54</v>
      </c>
      <c r="AK200" s="21">
        <v>4081.54</v>
      </c>
      <c r="AL200" s="21">
        <v>0.0</v>
      </c>
      <c r="AM200" s="21">
        <v>2.05040431022644</v>
      </c>
      <c r="AN200" s="58"/>
    </row>
    <row r="201">
      <c r="E201" s="68" t="s">
        <v>44</v>
      </c>
      <c r="F201" s="21">
        <v>4369.99</v>
      </c>
      <c r="G201" s="21">
        <v>4369.99</v>
      </c>
      <c r="H201" s="21">
        <v>0.0</v>
      </c>
      <c r="I201" s="21">
        <v>2.23238587379456</v>
      </c>
      <c r="J201" s="58"/>
      <c r="K201" s="21">
        <v>3649.81</v>
      </c>
      <c r="L201" s="21">
        <v>3649.81</v>
      </c>
      <c r="M201" s="21">
        <v>0.0</v>
      </c>
      <c r="N201" s="21">
        <v>18.2391040325165</v>
      </c>
      <c r="O201" s="58"/>
      <c r="AE201" s="21">
        <v>4122.81</v>
      </c>
      <c r="AF201" s="21">
        <v>4122.81</v>
      </c>
      <c r="AG201" s="21">
        <v>0.0</v>
      </c>
      <c r="AH201" s="21">
        <v>13.7791891098022</v>
      </c>
      <c r="AI201" s="58"/>
      <c r="AJ201" s="21">
        <v>4369.99</v>
      </c>
      <c r="AK201" s="21">
        <v>4369.99</v>
      </c>
      <c r="AL201" s="21">
        <v>0.0</v>
      </c>
      <c r="AM201" s="21">
        <v>5.35385799407959</v>
      </c>
      <c r="AN201" s="58"/>
    </row>
    <row r="202">
      <c r="E202" s="68" t="s">
        <v>45</v>
      </c>
      <c r="F202" s="21">
        <v>4104.82</v>
      </c>
      <c r="G202" s="21">
        <v>4104.82</v>
      </c>
      <c r="H202" s="21">
        <v>0.0</v>
      </c>
      <c r="I202" s="21">
        <v>1.46226286888123</v>
      </c>
      <c r="J202" s="58"/>
      <c r="K202" s="21">
        <v>3921.12</v>
      </c>
      <c r="L202" s="21">
        <v>3921.12</v>
      </c>
      <c r="M202" s="21">
        <v>0.0</v>
      </c>
      <c r="N202" s="21">
        <v>5.78306484222412</v>
      </c>
      <c r="O202" s="58"/>
      <c r="AE202" s="21">
        <v>3971.08</v>
      </c>
      <c r="AF202" s="21">
        <v>3971.08</v>
      </c>
      <c r="AG202" s="21">
        <v>0.0</v>
      </c>
      <c r="AH202" s="21">
        <v>3.78609800338745</v>
      </c>
      <c r="AI202" s="58"/>
      <c r="AJ202" s="21">
        <v>4046.86</v>
      </c>
      <c r="AK202" s="21">
        <v>4046.86</v>
      </c>
      <c r="AL202" s="21">
        <v>0.0</v>
      </c>
      <c r="AM202" s="21">
        <v>3.76393032073975</v>
      </c>
      <c r="AN202" s="58"/>
    </row>
    <row r="203">
      <c r="E203" s="68" t="s">
        <v>46</v>
      </c>
      <c r="F203" s="21">
        <v>4472.4</v>
      </c>
      <c r="G203" s="21">
        <v>4472.4</v>
      </c>
      <c r="H203" s="21">
        <v>0.0</v>
      </c>
      <c r="I203" s="21">
        <v>2.91656684875488</v>
      </c>
      <c r="J203" s="58"/>
      <c r="K203" s="21">
        <v>3590.41995951122</v>
      </c>
      <c r="L203" s="21">
        <v>3590.41995951122</v>
      </c>
      <c r="M203" s="21">
        <v>0.0</v>
      </c>
      <c r="N203" s="21">
        <v>16.7067008018494</v>
      </c>
      <c r="O203" s="58"/>
      <c r="AE203" s="21">
        <v>3889.42</v>
      </c>
      <c r="AF203" s="21">
        <v>3889.42</v>
      </c>
      <c r="AG203" s="21">
        <v>0.0</v>
      </c>
      <c r="AH203" s="21">
        <v>14.4575428962708</v>
      </c>
      <c r="AI203" s="58"/>
      <c r="AJ203" s="21">
        <v>4307.12</v>
      </c>
      <c r="AK203" s="21">
        <v>4307.12</v>
      </c>
      <c r="AL203" s="21">
        <v>0.0</v>
      </c>
      <c r="AM203" s="21">
        <v>2.83815336227417</v>
      </c>
      <c r="AN203" s="58"/>
    </row>
    <row r="204">
      <c r="E204" s="57" t="s">
        <v>21</v>
      </c>
      <c r="F204" s="26">
        <f t="shared" ref="F204:I204" si="129">AVERAGE(F199:F203)</f>
        <v>4215.442</v>
      </c>
      <c r="G204" s="26">
        <f t="shared" si="129"/>
        <v>4215.442</v>
      </c>
      <c r="H204" s="26">
        <f t="shared" si="129"/>
        <v>0</v>
      </c>
      <c r="I204" s="26">
        <f t="shared" si="129"/>
        <v>2.181235695</v>
      </c>
      <c r="J204" s="59" t="str">
        <f>IF(MAX(ABS($F204-INDIRECT("'summary | ALG^({\gamma}) (low cost instances)'!F"&amp;ROW('summary | ALG^({gamma}) (low co'!$F$7)+(ROW()-12)/6)), ABS($G204-INDIRECT("'summary | ALG^({\gamma}) (low cost instances)'!G"&amp;ROW('summary | ALG^({gamma}) (low co'!$G$7)+(ROW()-12)/6)), ABS($H204-INDIRECT("'summary | ALG^({\gamma}) (low cost instances)'!H"&amp;ROW('summary | ALG^({gamma}) (low co'!$H$7)+(ROW()-12)/6)), ABS($I204-INDIRECT("'summary | ALG^({\gamma}) (low cost instances)'!I"&amp;ROW('summary | ALG^({gamma}) (low co'!$I$7)+(ROW()-12)/6)))&lt;0.01, "ok", "not ok")</f>
        <v>ok</v>
      </c>
      <c r="K204" s="26">
        <f t="shared" ref="K204:L204" si="130">AVERAGE(K199:K203)</f>
        <v>3707.697991</v>
      </c>
      <c r="L204" s="26">
        <f t="shared" si="130"/>
        <v>3707.697991</v>
      </c>
      <c r="M204" s="26">
        <f>100*AVERAGE(M199:M203)</f>
        <v>0</v>
      </c>
      <c r="N204" s="26">
        <f>AVERAGE(N199:N203)</f>
        <v>11.53332796</v>
      </c>
      <c r="O204" s="59" t="str">
        <f>IF(MAX(ABS(K204-INDIRECT("'summary | ALG^({\gamma}) (low cost instances)'!L"&amp;ROW('summary | ALG^({gamma}) (low co'!$L$7)+(ROW()-12)/6)), ABS(L204-INDIRECT("'summary | ALG^({\gamma}) (low cost instances)'!M"&amp;ROW('summary | ALG^({gamma}) (low co'!$M$7)+(ROW()-12)/6)), ABS($M204-INDIRECT("'summary | ALG^({\gamma}) (low cost instances)'!N"&amp;ROW('summary | ALG^({gamma}) (low co'!$N$7)+(ROW()-12)/6)), ABS($N204-INDIRECT("'summary | ALG^({\gamma}) (low cost instances)'!O"&amp;ROW('summary | ALG^({gamma}) (low co'!$O$7)+(ROW()-12)/6)))&lt;0.00001, "ok", "not ok")</f>
        <v>ok</v>
      </c>
      <c r="AE204" s="26">
        <f t="shared" ref="AE204:AF204" si="131">AVERAGE(AE199:AE203)</f>
        <v>3706.526</v>
      </c>
      <c r="AF204" s="26">
        <f t="shared" si="131"/>
        <v>3706.526</v>
      </c>
      <c r="AG204" s="26">
        <f>100*AVERAGE(AG199:AG203)</f>
        <v>0</v>
      </c>
      <c r="AH204" s="26">
        <f>AVERAGE(AH199:AH203)</f>
        <v>10.46516819</v>
      </c>
      <c r="AI204" s="59" t="str">
        <f>IF(MAX(ABS(AE204-INDIRECT("'summary | ALG^({\gamma}) (low cost instances)'!AJ"&amp;ROW('summary | ALG^({gamma}) (low co'!$AJ$7)+(ROW()-12)/6)), ABS(AF204-INDIRECT("'summary | ALG^({\gamma}) (low cost instances)'!AK"&amp;ROW('summary | ALG^({gamma}) (low co'!$AK$7)+(ROW()-12)/6)), ABS(AG204-INDIRECT("'summary | ALG^({\gamma}) (low cost instances)'!AL"&amp;ROW('summary | ALG^({gamma}) (low co'!$AL$7)+(ROW()-12)/6)), ABS(AH204-INDIRECT("'summary | ALG^({\gamma}) (low cost instances)'!AM"&amp;ROW('summary | ALG^({gamma}) (low co'!$AM$7)+(ROW()-12)/6)))&lt;0.01, "ok", "not ok")</f>
        <v>ok</v>
      </c>
      <c r="AJ204" s="26">
        <f t="shared" ref="AJ204:AK204" si="132">AVERAGE(AJ199:AJ203)</f>
        <v>4144.584</v>
      </c>
      <c r="AK204" s="26">
        <f t="shared" si="132"/>
        <v>4144.584</v>
      </c>
      <c r="AL204" s="26">
        <f>100*AVERAGE(AL199:AL203)</f>
        <v>0</v>
      </c>
      <c r="AM204" s="26">
        <f>AVERAGE(AM199:AM203)</f>
        <v>3.18187561</v>
      </c>
      <c r="AN204" s="59" t="str">
        <f>IF(MAX(ABS(AJ204-INDIRECT("'summary | ALG^({\gamma}) (low cost instances)'!AV"&amp;ROW('summary | ALG^({gamma}) (low co'!$AV$7)+(ROW()-12)/6)), ABS(AK204-INDIRECT("'summary | ALG^({\gamma}) (low cost instances)'!AW"&amp;ROW('summary | ALG^({gamma}) (low co'!$AW$7)+(ROW()-12)/6)), ABS(AL204-INDIRECT("'summary | ALG^({\gamma}) (low cost instances)'!AX"&amp;ROW('summary | ALG^({gamma}) (low co'!$AX$7)+(ROW()-12)/6)), ABS(AM204-INDIRECT("'summary | ALG^({\gamma}) (low cost instances)'!AY"&amp;ROW('summary | ALG^({gamma}) (low co'!$AY$7)+(ROW()-12)/6)))&lt;0.01, "ok", "not ok")</f>
        <v>ok</v>
      </c>
    </row>
    <row r="205">
      <c r="D205" s="80">
        <v>20.0</v>
      </c>
      <c r="E205" s="68" t="s">
        <v>47</v>
      </c>
      <c r="F205" s="21">
        <v>5020.27</v>
      </c>
      <c r="G205" s="21">
        <v>5020.27</v>
      </c>
      <c r="H205" s="21">
        <v>0.0</v>
      </c>
      <c r="I205" s="21">
        <v>25.1430838108063</v>
      </c>
      <c r="J205" s="58"/>
      <c r="K205" s="21">
        <v>4516.3</v>
      </c>
      <c r="L205" s="21">
        <v>4516.3</v>
      </c>
      <c r="M205" s="21">
        <v>0.0</v>
      </c>
      <c r="N205" s="21">
        <v>526.527132987976</v>
      </c>
      <c r="O205" s="58"/>
      <c r="AE205" s="21">
        <v>4893.25</v>
      </c>
      <c r="AF205" s="21">
        <v>4893.25</v>
      </c>
      <c r="AG205" s="21">
        <v>0.0</v>
      </c>
      <c r="AH205" s="21">
        <v>90.2107498645782</v>
      </c>
      <c r="AI205" s="58"/>
      <c r="AJ205" s="21">
        <v>5028.28000000007</v>
      </c>
      <c r="AK205" s="21">
        <v>5028.28000000007</v>
      </c>
      <c r="AL205" s="21">
        <v>0.0</v>
      </c>
      <c r="AM205" s="21">
        <v>76.5044479370117</v>
      </c>
      <c r="AN205" s="58"/>
    </row>
    <row r="206">
      <c r="E206" s="68" t="s">
        <v>48</v>
      </c>
      <c r="F206" s="21">
        <v>3863.99</v>
      </c>
      <c r="G206" s="21">
        <v>3863.99</v>
      </c>
      <c r="H206" s="21">
        <v>0.0</v>
      </c>
      <c r="I206" s="21">
        <v>5.02771854400635</v>
      </c>
      <c r="J206" s="58"/>
      <c r="K206" s="21">
        <v>3000.09</v>
      </c>
      <c r="L206" s="21">
        <v>3000.09</v>
      </c>
      <c r="M206" s="21">
        <v>0.0</v>
      </c>
      <c r="N206" s="21">
        <v>17.9587478637695</v>
      </c>
      <c r="O206" s="58"/>
      <c r="AE206" s="21">
        <v>3697.39</v>
      </c>
      <c r="AF206" s="21">
        <v>3697.39</v>
      </c>
      <c r="AG206" s="21">
        <v>0.0</v>
      </c>
      <c r="AH206" s="21">
        <v>14.0503480434418</v>
      </c>
      <c r="AI206" s="58"/>
      <c r="AJ206" s="21">
        <v>4035.98</v>
      </c>
      <c r="AK206" s="21">
        <v>4035.98</v>
      </c>
      <c r="AL206" s="21">
        <v>0.0</v>
      </c>
      <c r="AM206" s="21">
        <v>6.4981107711792</v>
      </c>
      <c r="AN206" s="58"/>
    </row>
    <row r="207">
      <c r="E207" s="68" t="s">
        <v>49</v>
      </c>
      <c r="F207" s="21">
        <v>4972.8</v>
      </c>
      <c r="G207" s="21">
        <v>4972.8</v>
      </c>
      <c r="H207" s="21">
        <v>0.0</v>
      </c>
      <c r="I207" s="21">
        <v>4.37942695617676</v>
      </c>
      <c r="J207" s="58"/>
      <c r="K207" s="21">
        <v>4969.6</v>
      </c>
      <c r="L207" s="21">
        <v>4969.6</v>
      </c>
      <c r="M207" s="21">
        <v>0.0</v>
      </c>
      <c r="N207" s="21">
        <v>10.9108290672302</v>
      </c>
      <c r="O207" s="58"/>
      <c r="AE207" s="21">
        <v>4133.74</v>
      </c>
      <c r="AF207" s="21">
        <v>4133.74</v>
      </c>
      <c r="AG207" s="21">
        <v>0.0</v>
      </c>
      <c r="AH207" s="21">
        <v>7.14906001091003</v>
      </c>
      <c r="AI207" s="58"/>
      <c r="AJ207" s="21">
        <v>4946.76</v>
      </c>
      <c r="AK207" s="21">
        <v>4946.76</v>
      </c>
      <c r="AL207" s="21">
        <v>0.0</v>
      </c>
      <c r="AM207" s="21">
        <v>5.88168883323669</v>
      </c>
      <c r="AN207" s="58"/>
    </row>
    <row r="208">
      <c r="E208" s="68" t="s">
        <v>50</v>
      </c>
      <c r="F208" s="21">
        <v>5707.71</v>
      </c>
      <c r="G208" s="21">
        <v>5707.71</v>
      </c>
      <c r="H208" s="21">
        <v>0.0</v>
      </c>
      <c r="I208" s="21">
        <v>28.5667171478271</v>
      </c>
      <c r="J208" s="58"/>
      <c r="K208" s="21">
        <v>5674.73</v>
      </c>
      <c r="L208" s="21">
        <v>5674.73</v>
      </c>
      <c r="M208" s="21">
        <v>0.0</v>
      </c>
      <c r="N208" s="21">
        <v>214.918513774872</v>
      </c>
      <c r="O208" s="58"/>
      <c r="AE208" s="21">
        <v>4857.66</v>
      </c>
      <c r="AF208" s="21">
        <v>4857.66</v>
      </c>
      <c r="AG208" s="21">
        <v>0.0</v>
      </c>
      <c r="AH208" s="21">
        <v>105.658681154251</v>
      </c>
      <c r="AI208" s="58"/>
      <c r="AJ208" s="21">
        <v>5710.73</v>
      </c>
      <c r="AK208" s="21">
        <v>5710.73</v>
      </c>
      <c r="AL208" s="21">
        <v>0.0</v>
      </c>
      <c r="AM208" s="21">
        <v>39.6041493415832</v>
      </c>
      <c r="AN208" s="58"/>
    </row>
    <row r="209">
      <c r="E209" s="68" t="s">
        <v>51</v>
      </c>
      <c r="F209" s="21">
        <v>5789.19</v>
      </c>
      <c r="G209" s="21">
        <v>5789.19</v>
      </c>
      <c r="H209" s="21">
        <v>0.0</v>
      </c>
      <c r="I209" s="21">
        <v>64.075156211853</v>
      </c>
      <c r="J209" s="58"/>
      <c r="K209" s="21">
        <v>4622.61</v>
      </c>
      <c r="L209" s="21">
        <v>4622.61</v>
      </c>
      <c r="M209" s="21">
        <v>0.0</v>
      </c>
      <c r="N209" s="21">
        <v>216.955657958984</v>
      </c>
      <c r="O209" s="58"/>
      <c r="AE209" s="21">
        <v>5156.5</v>
      </c>
      <c r="AF209" s="21">
        <v>5156.5</v>
      </c>
      <c r="AG209" s="21">
        <v>0.0</v>
      </c>
      <c r="AH209" s="21">
        <v>120.890841007233</v>
      </c>
      <c r="AI209" s="58"/>
      <c r="AJ209" s="21">
        <v>5789.19</v>
      </c>
      <c r="AK209" s="21">
        <v>5789.19</v>
      </c>
      <c r="AL209" s="21">
        <v>0.0</v>
      </c>
      <c r="AM209" s="21">
        <v>60.1838347911835</v>
      </c>
      <c r="AN209" s="58"/>
    </row>
    <row r="210">
      <c r="E210" s="57" t="s">
        <v>21</v>
      </c>
      <c r="F210" s="26">
        <f t="shared" ref="F210:I210" si="133">AVERAGE(F205:F209)</f>
        <v>5070.792</v>
      </c>
      <c r="G210" s="26">
        <f t="shared" si="133"/>
        <v>5070.792</v>
      </c>
      <c r="H210" s="26">
        <f t="shared" si="133"/>
        <v>0</v>
      </c>
      <c r="I210" s="26">
        <f t="shared" si="133"/>
        <v>25.43842053</v>
      </c>
      <c r="J210" s="59" t="str">
        <f>IF(MAX(ABS($F210-INDIRECT("'summary | ALG^({\gamma}) (low cost instances)'!F"&amp;ROW('summary | ALG^({gamma}) (low co'!$F$7)+(ROW()-12)/6)), ABS($G210-INDIRECT("'summary | ALG^({\gamma}) (low cost instances)'!G"&amp;ROW('summary | ALG^({gamma}) (low co'!$G$7)+(ROW()-12)/6)), ABS($H210-INDIRECT("'summary | ALG^({\gamma}) (low cost instances)'!H"&amp;ROW('summary | ALG^({gamma}) (low co'!$H$7)+(ROW()-12)/6)), ABS($I210-INDIRECT("'summary | ALG^({\gamma}) (low cost instances)'!I"&amp;ROW('summary | ALG^({gamma}) (low co'!$I$7)+(ROW()-12)/6)))&lt;0.01, "ok", "not ok")</f>
        <v>ok</v>
      </c>
      <c r="K210" s="26">
        <f t="shared" ref="K210:L210" si="134">AVERAGE(K205:K209)</f>
        <v>4556.666</v>
      </c>
      <c r="L210" s="26">
        <f t="shared" si="134"/>
        <v>4556.666</v>
      </c>
      <c r="M210" s="26">
        <f>100*AVERAGE(M205:M209)</f>
        <v>0</v>
      </c>
      <c r="N210" s="26">
        <f>AVERAGE(N205:N209)</f>
        <v>197.4541763</v>
      </c>
      <c r="O210" s="59" t="str">
        <f>IF(MAX(ABS(K210-INDIRECT("'summary | ALG^({\gamma}) (low cost instances)'!L"&amp;ROW('summary | ALG^({gamma}) (low co'!$L$7)+(ROW()-12)/6)), ABS(L210-INDIRECT("'summary | ALG^({\gamma}) (low cost instances)'!M"&amp;ROW('summary | ALG^({gamma}) (low co'!$M$7)+(ROW()-12)/6)), ABS($M210-INDIRECT("'summary | ALG^({\gamma}) (low cost instances)'!N"&amp;ROW('summary | ALG^({gamma}) (low co'!$N$7)+(ROW()-12)/6)), ABS($N210-INDIRECT("'summary | ALG^({\gamma}) (low cost instances)'!O"&amp;ROW('summary | ALG^({gamma}) (low co'!$O$7)+(ROW()-12)/6)))&lt;0.00001, "ok", "not ok")</f>
        <v>ok</v>
      </c>
      <c r="AE210" s="26">
        <f t="shared" ref="AE210:AF210" si="135">AVERAGE(AE205:AE209)</f>
        <v>4547.708</v>
      </c>
      <c r="AF210" s="26">
        <f t="shared" si="135"/>
        <v>4547.708</v>
      </c>
      <c r="AG210" s="26">
        <f>100*AVERAGE(AG205:AG209)</f>
        <v>0</v>
      </c>
      <c r="AH210" s="26">
        <f>AVERAGE(AH205:AH209)</f>
        <v>67.59193602</v>
      </c>
      <c r="AI210" s="59" t="str">
        <f>IF(MAX(ABS(AE210-INDIRECT("'summary | ALG^({\gamma}) (low cost instances)'!AJ"&amp;ROW('summary | ALG^({gamma}) (low co'!$AJ$7)+(ROW()-12)/6)), ABS(AF210-INDIRECT("'summary | ALG^({\gamma}) (low cost instances)'!AK"&amp;ROW('summary | ALG^({gamma}) (low co'!$AK$7)+(ROW()-12)/6)), ABS(AG210-INDIRECT("'summary | ALG^({\gamma}) (low cost instances)'!AL"&amp;ROW('summary | ALG^({gamma}) (low co'!$AL$7)+(ROW()-12)/6)), ABS(AH210-INDIRECT("'summary | ALG^({\gamma}) (low cost instances)'!AM"&amp;ROW('summary | ALG^({gamma}) (low co'!$AM$7)+(ROW()-12)/6)))&lt;0.01, "ok", "not ok")</f>
        <v>ok</v>
      </c>
      <c r="AJ210" s="26">
        <f t="shared" ref="AJ210:AK210" si="136">AVERAGE(AJ205:AJ209)</f>
        <v>5102.188</v>
      </c>
      <c r="AK210" s="26">
        <f t="shared" si="136"/>
        <v>5102.188</v>
      </c>
      <c r="AL210" s="26">
        <f>100*AVERAGE(AL205:AL209)</f>
        <v>0</v>
      </c>
      <c r="AM210" s="26">
        <f>AVERAGE(AM205:AM209)</f>
        <v>37.73444633</v>
      </c>
      <c r="AN210" s="59" t="str">
        <f>IF(MAX(ABS(AJ210-INDIRECT("'summary | ALG^({\gamma}) (low cost instances)'!AV"&amp;ROW('summary | ALG^({gamma}) (low co'!$AV$7)+(ROW()-12)/6)), ABS(AK210-INDIRECT("'summary | ALG^({\gamma}) (low cost instances)'!AW"&amp;ROW('summary | ALG^({gamma}) (low co'!$AW$7)+(ROW()-12)/6)), ABS(AL210-INDIRECT("'summary | ALG^({\gamma}) (low cost instances)'!AX"&amp;ROW('summary | ALG^({gamma}) (low co'!$AX$7)+(ROW()-12)/6)), ABS(AM210-INDIRECT("'summary | ALG^({\gamma}) (low cost instances)'!AY"&amp;ROW('summary | ALG^({gamma}) (low co'!$AY$7)+(ROW()-12)/6)))&lt;0.01, "ok", "not ok")</f>
        <v>ok</v>
      </c>
    </row>
    <row r="211">
      <c r="D211" s="80">
        <v>25.0</v>
      </c>
      <c r="E211" s="68" t="s">
        <v>52</v>
      </c>
      <c r="F211" s="21">
        <v>4860.76</v>
      </c>
      <c r="G211" s="21">
        <v>4860.76</v>
      </c>
      <c r="H211" s="21">
        <v>0.0</v>
      </c>
      <c r="I211" s="21">
        <v>2.68916010856628</v>
      </c>
      <c r="J211" s="58"/>
      <c r="K211" s="21">
        <v>4061.06999720439</v>
      </c>
      <c r="L211" s="21">
        <v>4061.06999720439</v>
      </c>
      <c r="M211" s="21">
        <v>0.0</v>
      </c>
      <c r="N211" s="21">
        <v>20.5783488750458</v>
      </c>
      <c r="O211" s="58"/>
      <c r="AE211" s="21">
        <v>4611.11</v>
      </c>
      <c r="AF211" s="21">
        <v>4611.11</v>
      </c>
      <c r="AG211" s="21">
        <v>0.0</v>
      </c>
      <c r="AH211" s="21">
        <v>17.7028687000275</v>
      </c>
      <c r="AI211" s="58"/>
      <c r="AJ211" s="21">
        <v>4885.78</v>
      </c>
      <c r="AK211" s="21">
        <v>4885.78</v>
      </c>
      <c r="AL211" s="21">
        <v>0.0</v>
      </c>
      <c r="AM211" s="21">
        <v>6.71244788169861</v>
      </c>
      <c r="AN211" s="58"/>
    </row>
    <row r="212">
      <c r="E212" s="68" t="s">
        <v>53</v>
      </c>
      <c r="F212" s="21">
        <v>5624.97</v>
      </c>
      <c r="G212" s="21">
        <v>5624.97</v>
      </c>
      <c r="H212" s="21">
        <v>0.0</v>
      </c>
      <c r="I212" s="21">
        <v>1132.97364521027</v>
      </c>
      <c r="J212" s="58"/>
      <c r="K212" s="21">
        <v>4928.14</v>
      </c>
      <c r="L212" s="21">
        <v>4928.14</v>
      </c>
      <c r="M212" s="21">
        <v>0.0</v>
      </c>
      <c r="N212" s="21">
        <v>2020.18834328651</v>
      </c>
      <c r="O212" s="58"/>
      <c r="AE212" s="21">
        <v>5119.54</v>
      </c>
      <c r="AF212" s="21">
        <v>5119.54</v>
      </c>
      <c r="AG212" s="21">
        <v>0.0</v>
      </c>
      <c r="AH212" s="21">
        <v>3052.81886291504</v>
      </c>
      <c r="AI212" s="58"/>
      <c r="AJ212" s="21">
        <v>5624.97</v>
      </c>
      <c r="AK212" s="21">
        <v>5624.97</v>
      </c>
      <c r="AL212" s="21">
        <v>0.0</v>
      </c>
      <c r="AM212" s="21">
        <v>1681.28947615623</v>
      </c>
      <c r="AN212" s="58"/>
    </row>
    <row r="213">
      <c r="E213" s="68" t="s">
        <v>54</v>
      </c>
      <c r="F213" s="21">
        <v>6086.05</v>
      </c>
      <c r="G213" s="21">
        <v>6086.05</v>
      </c>
      <c r="H213" s="21">
        <v>0.0</v>
      </c>
      <c r="I213" s="21">
        <v>91.6437199115753</v>
      </c>
      <c r="J213" s="58"/>
      <c r="K213" s="21">
        <v>5241.07</v>
      </c>
      <c r="L213" s="21">
        <v>5241.07</v>
      </c>
      <c r="M213" s="21">
        <v>0.0</v>
      </c>
      <c r="N213" s="21">
        <v>1044.60349678993</v>
      </c>
      <c r="O213" s="58"/>
      <c r="AE213" s="21">
        <v>5599.29</v>
      </c>
      <c r="AF213" s="21">
        <v>5599.29</v>
      </c>
      <c r="AG213" s="21">
        <v>0.0</v>
      </c>
      <c r="AH213" s="21">
        <v>2151.93283700943</v>
      </c>
      <c r="AI213" s="58"/>
      <c r="AJ213" s="21">
        <v>6086.05</v>
      </c>
      <c r="AK213" s="21">
        <v>6086.05</v>
      </c>
      <c r="AL213" s="21">
        <v>0.0</v>
      </c>
      <c r="AM213" s="21">
        <v>135.502599716187</v>
      </c>
      <c r="AN213" s="58"/>
    </row>
    <row r="214">
      <c r="E214" s="68" t="s">
        <v>55</v>
      </c>
      <c r="F214" s="21">
        <v>5277.85</v>
      </c>
      <c r="G214" s="21">
        <v>5277.85</v>
      </c>
      <c r="H214" s="21">
        <v>0.0</v>
      </c>
      <c r="I214" s="21">
        <v>3.84062886238098</v>
      </c>
      <c r="J214" s="58"/>
      <c r="K214" s="21">
        <v>5270.06999741667</v>
      </c>
      <c r="L214" s="21">
        <v>5270.06999741667</v>
      </c>
      <c r="M214" s="21">
        <v>0.0</v>
      </c>
      <c r="N214" s="21">
        <v>19.132847070694</v>
      </c>
      <c r="O214" s="58"/>
      <c r="AE214" s="21">
        <v>4342.73</v>
      </c>
      <c r="AF214" s="21">
        <v>4342.73</v>
      </c>
      <c r="AG214" s="21">
        <v>0.0</v>
      </c>
      <c r="AH214" s="21">
        <v>12.0868327617645</v>
      </c>
      <c r="AI214" s="58"/>
      <c r="AJ214" s="21">
        <v>5277.85</v>
      </c>
      <c r="AK214" s="21">
        <v>5277.85</v>
      </c>
      <c r="AL214" s="21">
        <v>0.0</v>
      </c>
      <c r="AM214" s="21">
        <v>6.39038395881653</v>
      </c>
      <c r="AN214" s="58"/>
    </row>
    <row r="215">
      <c r="E215" s="68" t="s">
        <v>56</v>
      </c>
      <c r="F215" s="21">
        <v>5565.23</v>
      </c>
      <c r="G215" s="21">
        <v>5565.23</v>
      </c>
      <c r="H215" s="21">
        <v>0.0</v>
      </c>
      <c r="I215" s="21">
        <v>357.154983997345</v>
      </c>
      <c r="J215" s="58"/>
      <c r="K215" s="21">
        <v>4471.23990900313</v>
      </c>
      <c r="L215" s="21">
        <v>4471.23990900313</v>
      </c>
      <c r="M215" s="21">
        <v>0.0</v>
      </c>
      <c r="N215" s="21">
        <v>2473.50295710564</v>
      </c>
      <c r="O215" s="58"/>
      <c r="AE215" s="21">
        <v>5370.21</v>
      </c>
      <c r="AF215" s="21">
        <v>5370.21</v>
      </c>
      <c r="AG215" s="21">
        <v>0.0</v>
      </c>
      <c r="AH215" s="21">
        <v>1915.43407583237</v>
      </c>
      <c r="AI215" s="58"/>
      <c r="AJ215" s="21">
        <v>5565.23</v>
      </c>
      <c r="AK215" s="21">
        <v>5565.23</v>
      </c>
      <c r="AL215" s="21">
        <v>0.0</v>
      </c>
      <c r="AM215" s="21">
        <v>629.471357822418</v>
      </c>
      <c r="AN215" s="58"/>
    </row>
    <row r="216">
      <c r="E216" s="57" t="s">
        <v>21</v>
      </c>
      <c r="F216" s="26">
        <f t="shared" ref="F216:I216" si="137">AVERAGE(F211:F215)</f>
        <v>5482.972</v>
      </c>
      <c r="G216" s="26">
        <f t="shared" si="137"/>
        <v>5482.972</v>
      </c>
      <c r="H216" s="26">
        <f t="shared" si="137"/>
        <v>0</v>
      </c>
      <c r="I216" s="26">
        <f t="shared" si="137"/>
        <v>317.6604276</v>
      </c>
      <c r="J216" s="59" t="str">
        <f>IF(MAX(ABS($F216-INDIRECT("'summary | ALG^({\gamma}) (low cost instances)'!F"&amp;ROW('summary | ALG^({gamma}) (low co'!$F$7)+(ROW()-12)/6)), ABS($G216-INDIRECT("'summary | ALG^({\gamma}) (low cost instances)'!G"&amp;ROW('summary | ALG^({gamma}) (low co'!$G$7)+(ROW()-12)/6)), ABS($H216-INDIRECT("'summary | ALG^({\gamma}) (low cost instances)'!H"&amp;ROW('summary | ALG^({gamma}) (low co'!$H$7)+(ROW()-12)/6)), ABS($I216-INDIRECT("'summary | ALG^({\gamma}) (low cost instances)'!I"&amp;ROW('summary | ALG^({gamma}) (low co'!$I$7)+(ROW()-12)/6)))&lt;0.01, "ok", "not ok")</f>
        <v>ok</v>
      </c>
      <c r="K216" s="26">
        <f t="shared" ref="K216:L216" si="138">AVERAGE(K211:K215)</f>
        <v>4794.317981</v>
      </c>
      <c r="L216" s="26">
        <f t="shared" si="138"/>
        <v>4794.317981</v>
      </c>
      <c r="M216" s="26">
        <f>100*AVERAGE(M211:M215)</f>
        <v>0</v>
      </c>
      <c r="N216" s="26">
        <f>AVERAGE(N211:N215)</f>
        <v>1115.601199</v>
      </c>
      <c r="O216" s="59" t="str">
        <f>IF(MAX(ABS(K216-INDIRECT("'summary | ALG^({\gamma}) (low cost instances)'!L"&amp;ROW('summary | ALG^({gamma}) (low co'!$L$7)+(ROW()-12)/6)), ABS(L216-INDIRECT("'summary | ALG^({\gamma}) (low cost instances)'!M"&amp;ROW('summary | ALG^({gamma}) (low co'!$M$7)+(ROW()-12)/6)), ABS($M216-INDIRECT("'summary | ALG^({\gamma}) (low cost instances)'!N"&amp;ROW('summary | ALG^({gamma}) (low co'!$N$7)+(ROW()-12)/6)), ABS($N216-INDIRECT("'summary | ALG^({\gamma}) (low cost instances)'!O"&amp;ROW('summary | ALG^({gamma}) (low co'!$O$7)+(ROW()-12)/6)))&lt;0.00001, "ok", "not ok")</f>
        <v>ok</v>
      </c>
      <c r="AE216" s="26">
        <f t="shared" ref="AE216:AF216" si="139">AVERAGE(AE211:AE215)</f>
        <v>5008.576</v>
      </c>
      <c r="AF216" s="26">
        <f t="shared" si="139"/>
        <v>5008.576</v>
      </c>
      <c r="AG216" s="26">
        <f>100*AVERAGE(AG211:AG215)</f>
        <v>0</v>
      </c>
      <c r="AH216" s="26">
        <f>AVERAGE(AH211:AH215)</f>
        <v>1429.995095</v>
      </c>
      <c r="AI216" s="59" t="str">
        <f>IF(MAX(ABS(AE216-INDIRECT("'summary | ALG^({\gamma}) (low cost instances)'!AJ"&amp;ROW('summary | ALG^({gamma}) (low co'!$AJ$7)+(ROW()-12)/6)), ABS(AF216-INDIRECT("'summary | ALG^({\gamma}) (low cost instances)'!AK"&amp;ROW('summary | ALG^({gamma}) (low co'!$AK$7)+(ROW()-12)/6)), ABS(AG216-INDIRECT("'summary | ALG^({\gamma}) (low cost instances)'!AL"&amp;ROW('summary | ALG^({gamma}) (low co'!$AL$7)+(ROW()-12)/6)), ABS(AH216-INDIRECT("'summary | ALG^({\gamma}) (low cost instances)'!AM"&amp;ROW('summary | ALG^({gamma}) (low co'!$AM$7)+(ROW()-12)/6)))&lt;0.01, "ok", "not ok")</f>
        <v>ok</v>
      </c>
      <c r="AJ216" s="26">
        <f t="shared" ref="AJ216:AK216" si="140">AVERAGE(AJ211:AJ215)</f>
        <v>5487.976</v>
      </c>
      <c r="AK216" s="26">
        <f t="shared" si="140"/>
        <v>5487.976</v>
      </c>
      <c r="AL216" s="26">
        <f>100*AVERAGE(AL211:AL215)</f>
        <v>0</v>
      </c>
      <c r="AM216" s="26">
        <f>AVERAGE(AM211:AM215)</f>
        <v>491.8732531</v>
      </c>
      <c r="AN216" s="59" t="str">
        <f>IF(MAX(ABS(AJ216-INDIRECT("'summary | ALG^({\gamma}) (low cost instances)'!AV"&amp;ROW('summary | ALG^({gamma}) (low co'!$AV$7)+(ROW()-12)/6)), ABS(AK216-INDIRECT("'summary | ALG^({\gamma}) (low cost instances)'!AW"&amp;ROW('summary | ALG^({gamma}) (low co'!$AW$7)+(ROW()-12)/6)), ABS(AL216-INDIRECT("'summary | ALG^({\gamma}) (low cost instances)'!AX"&amp;ROW('summary | ALG^({gamma}) (low co'!$AX$7)+(ROW()-12)/6)), ABS(AM216-INDIRECT("'summary | ALG^({\gamma}) (low cost instances)'!AY"&amp;ROW('summary | ALG^({gamma}) (low co'!$AY$7)+(ROW()-12)/6)))&lt;0.01, "ok", "not ok")</f>
        <v>ok</v>
      </c>
    </row>
    <row r="217">
      <c r="D217" s="80">
        <v>30.0</v>
      </c>
      <c r="E217" s="68" t="s">
        <v>57</v>
      </c>
      <c r="F217" s="21">
        <v>5716.01</v>
      </c>
      <c r="G217" s="21">
        <v>5716.01</v>
      </c>
      <c r="H217" s="21">
        <v>0.0</v>
      </c>
      <c r="I217" s="21">
        <v>1701.37894773483</v>
      </c>
      <c r="J217" s="58"/>
      <c r="K217" s="21">
        <v>5700.69997270237</v>
      </c>
      <c r="L217" s="21">
        <v>5528.35278695748</v>
      </c>
      <c r="M217" s="21">
        <v>0.0302326357412539</v>
      </c>
      <c r="N217" s="21">
        <v>7221.5804309845</v>
      </c>
      <c r="O217" s="58"/>
      <c r="AE217" s="21">
        <v>5191.96</v>
      </c>
      <c r="AF217" s="21">
        <v>5191.96</v>
      </c>
      <c r="AG217" s="21">
        <v>0.0</v>
      </c>
      <c r="AH217" s="21">
        <v>6016.61836385727</v>
      </c>
      <c r="AI217" s="58"/>
      <c r="AJ217" s="21">
        <v>5716.01</v>
      </c>
      <c r="AK217" s="21">
        <v>5716.01</v>
      </c>
      <c r="AL217" s="21">
        <v>0.0</v>
      </c>
      <c r="AM217" s="21">
        <v>1876.1637609005</v>
      </c>
      <c r="AN217" s="58"/>
    </row>
    <row r="218">
      <c r="E218" s="68" t="s">
        <v>58</v>
      </c>
      <c r="F218" s="21">
        <v>5442.35</v>
      </c>
      <c r="G218" s="21">
        <v>5442.35</v>
      </c>
      <c r="H218" s="21">
        <v>0.0</v>
      </c>
      <c r="I218" s="21">
        <v>23.4802823066711</v>
      </c>
      <c r="J218" s="58"/>
      <c r="K218" s="21">
        <v>5430.96</v>
      </c>
      <c r="L218" s="21">
        <v>5430.96</v>
      </c>
      <c r="M218" s="21">
        <v>0.0</v>
      </c>
      <c r="N218" s="21">
        <v>188.19381403923</v>
      </c>
      <c r="O218" s="58"/>
      <c r="AE218" s="21">
        <v>4959.23</v>
      </c>
      <c r="AF218" s="21">
        <v>4959.23</v>
      </c>
      <c r="AG218" s="21">
        <v>0.0</v>
      </c>
      <c r="AH218" s="21">
        <v>279.179389238358</v>
      </c>
      <c r="AI218" s="58"/>
      <c r="AJ218" s="21">
        <v>5442.35</v>
      </c>
      <c r="AK218" s="21">
        <v>5442.35</v>
      </c>
      <c r="AL218" s="21">
        <v>0.0</v>
      </c>
      <c r="AM218" s="21">
        <v>20.8739290237427</v>
      </c>
      <c r="AN218" s="58"/>
    </row>
    <row r="219">
      <c r="E219" s="68" t="s">
        <v>59</v>
      </c>
      <c r="F219" s="21">
        <v>5032.23</v>
      </c>
      <c r="G219" s="21">
        <v>5032.23</v>
      </c>
      <c r="H219" s="21">
        <v>0.0</v>
      </c>
      <c r="I219" s="21">
        <v>7.07144403457642</v>
      </c>
      <c r="J219" s="58"/>
      <c r="K219" s="21">
        <v>5026.1</v>
      </c>
      <c r="L219" s="21">
        <v>5026.1</v>
      </c>
      <c r="M219" s="21">
        <v>0.0</v>
      </c>
      <c r="N219" s="21">
        <v>23.9487862586975</v>
      </c>
      <c r="O219" s="58"/>
      <c r="AE219" s="21">
        <v>5262.66</v>
      </c>
      <c r="AF219" s="21">
        <v>5262.66</v>
      </c>
      <c r="AG219" s="21">
        <v>0.0</v>
      </c>
      <c r="AH219" s="21">
        <v>43.1316251754761</v>
      </c>
      <c r="AI219" s="58"/>
      <c r="AJ219" s="21">
        <v>5032.23</v>
      </c>
      <c r="AK219" s="21">
        <v>5032.23</v>
      </c>
      <c r="AL219" s="21">
        <v>0.0</v>
      </c>
      <c r="AM219" s="21">
        <v>12.9150221347809</v>
      </c>
      <c r="AN219" s="58"/>
    </row>
    <row r="220">
      <c r="E220" s="68" t="s">
        <v>60</v>
      </c>
      <c r="F220" s="21">
        <v>5379.31</v>
      </c>
      <c r="G220" s="21">
        <v>5379.31</v>
      </c>
      <c r="H220" s="21">
        <v>0.0</v>
      </c>
      <c r="I220" s="21">
        <v>14.8340847492218</v>
      </c>
      <c r="J220" s="58"/>
      <c r="K220" s="21">
        <v>4668.41</v>
      </c>
      <c r="L220" s="21">
        <v>4668.41</v>
      </c>
      <c r="M220" s="21">
        <v>0.0</v>
      </c>
      <c r="N220" s="21">
        <v>61.1911129951477</v>
      </c>
      <c r="O220" s="58"/>
      <c r="AE220" s="21">
        <v>4732.22</v>
      </c>
      <c r="AF220" s="21">
        <v>4732.22</v>
      </c>
      <c r="AG220" s="21">
        <v>0.0</v>
      </c>
      <c r="AH220" s="21">
        <v>88.5292322635651</v>
      </c>
      <c r="AI220" s="58"/>
      <c r="AJ220" s="21">
        <v>5379.31</v>
      </c>
      <c r="AK220" s="21">
        <v>5379.31</v>
      </c>
      <c r="AL220" s="21">
        <v>0.0</v>
      </c>
      <c r="AM220" s="21">
        <v>30.764655828476</v>
      </c>
      <c r="AN220" s="58"/>
    </row>
    <row r="221">
      <c r="E221" s="68" t="s">
        <v>61</v>
      </c>
      <c r="F221" s="21">
        <v>5110.72</v>
      </c>
      <c r="G221" s="21">
        <v>5110.72</v>
      </c>
      <c r="H221" s="21">
        <v>0.0</v>
      </c>
      <c r="I221" s="21">
        <v>1041.93367290497</v>
      </c>
      <c r="J221" s="58"/>
      <c r="K221" s="21">
        <v>4233.4699646096</v>
      </c>
      <c r="L221" s="21">
        <v>3985.52198472792</v>
      </c>
      <c r="M221" s="21">
        <v>0.058568498644006</v>
      </c>
      <c r="N221" s="21">
        <v>7208.49843192101</v>
      </c>
      <c r="O221" s="58"/>
      <c r="AE221" s="21">
        <v>4695.75</v>
      </c>
      <c r="AF221" s="21">
        <v>4695.75</v>
      </c>
      <c r="AG221" s="21">
        <v>0.0</v>
      </c>
      <c r="AH221" s="21">
        <v>6038.33784914017</v>
      </c>
      <c r="AI221" s="58"/>
      <c r="AJ221" s="21">
        <v>5038.74</v>
      </c>
      <c r="AK221" s="21">
        <v>5038.74</v>
      </c>
      <c r="AL221" s="21">
        <v>0.0</v>
      </c>
      <c r="AM221" s="21">
        <v>566.291646003723</v>
      </c>
      <c r="AN221" s="58"/>
    </row>
    <row r="222">
      <c r="E222" s="57" t="s">
        <v>21</v>
      </c>
      <c r="F222" s="26">
        <f t="shared" ref="F222:I222" si="141">AVERAGE(F217:F221)</f>
        <v>5336.124</v>
      </c>
      <c r="G222" s="26">
        <f t="shared" si="141"/>
        <v>5336.124</v>
      </c>
      <c r="H222" s="26">
        <f t="shared" si="141"/>
        <v>0</v>
      </c>
      <c r="I222" s="26">
        <f t="shared" si="141"/>
        <v>557.7396863</v>
      </c>
      <c r="J222" s="59" t="str">
        <f>IF(MAX(ABS($F222-INDIRECT("'summary | ALG^({\gamma}) (low cost instances)'!F"&amp;ROW('summary | ALG^({gamma}) (low co'!$F$7)+(ROW()-12)/6)), ABS($G222-INDIRECT("'summary | ALG^({\gamma}) (low cost instances)'!G"&amp;ROW('summary | ALG^({gamma}) (low co'!$G$7)+(ROW()-12)/6)), ABS($H222-INDIRECT("'summary | ALG^({\gamma}) (low cost instances)'!H"&amp;ROW('summary | ALG^({gamma}) (low co'!$H$7)+(ROW()-12)/6)), ABS($I222-INDIRECT("'summary | ALG^({\gamma}) (low cost instances)'!I"&amp;ROW('summary | ALG^({gamma}) (low co'!$I$7)+(ROW()-12)/6)))&lt;0.01, "ok", "not ok")</f>
        <v>ok</v>
      </c>
      <c r="K222" s="26">
        <f t="shared" ref="K222:L222" si="142">AVERAGE(K217:K221)</f>
        <v>5011.927987</v>
      </c>
      <c r="L222" s="26">
        <f t="shared" si="142"/>
        <v>4927.868954</v>
      </c>
      <c r="M222" s="26">
        <f>100*AVERAGE(M217:M221)</f>
        <v>1.776022688</v>
      </c>
      <c r="N222" s="26">
        <f>AVERAGE(N217:N221)</f>
        <v>2940.682515</v>
      </c>
      <c r="O222" s="59" t="str">
        <f>IF(MAX(ABS(K222-INDIRECT("'summary | ALG^({\gamma}) (low cost instances)'!L"&amp;ROW('summary | ALG^({gamma}) (low co'!$L$7)+(ROW()-12)/6)), ABS(L222-INDIRECT("'summary | ALG^({\gamma}) (low cost instances)'!M"&amp;ROW('summary | ALG^({gamma}) (low co'!$M$7)+(ROW()-12)/6)), ABS($M222-INDIRECT("'summary | ALG^({\gamma}) (low cost instances)'!N"&amp;ROW('summary | ALG^({gamma}) (low co'!$N$7)+(ROW()-12)/6)), ABS($N222-INDIRECT("'summary | ALG^({\gamma}) (low cost instances)'!O"&amp;ROW('summary | ALG^({gamma}) (low co'!$O$7)+(ROW()-12)/6)))&lt;0.00001, "ok", "not ok")</f>
        <v>ok</v>
      </c>
      <c r="AE222" s="26">
        <f t="shared" ref="AE222:AF222" si="143">AVERAGE(AE217:AE221)</f>
        <v>4968.364</v>
      </c>
      <c r="AF222" s="26">
        <f t="shared" si="143"/>
        <v>4968.364</v>
      </c>
      <c r="AG222" s="26">
        <f>100*AVERAGE(AG217:AG221)</f>
        <v>0</v>
      </c>
      <c r="AH222" s="26">
        <f>AVERAGE(AH217:AH221)</f>
        <v>2493.159292</v>
      </c>
      <c r="AI222" s="59" t="str">
        <f>IF(MAX(ABS(AE222-INDIRECT("'summary | ALG^({\gamma}) (low cost instances)'!AJ"&amp;ROW('summary | ALG^({gamma}) (low co'!$AJ$7)+(ROW()-12)/6)), ABS(AF222-INDIRECT("'summary | ALG^({\gamma}) (low cost instances)'!AK"&amp;ROW('summary | ALG^({gamma}) (low co'!$AK$7)+(ROW()-12)/6)), ABS(AG222-INDIRECT("'summary | ALG^({\gamma}) (low cost instances)'!AL"&amp;ROW('summary | ALG^({gamma}) (low co'!$AL$7)+(ROW()-12)/6)), ABS(AH222-INDIRECT("'summary | ALG^({\gamma}) (low cost instances)'!AM"&amp;ROW('summary | ALG^({gamma}) (low co'!$AM$7)+(ROW()-12)/6)))&lt;0.01, "ok", "not ok")</f>
        <v>ok</v>
      </c>
      <c r="AJ222" s="26">
        <f t="shared" ref="AJ222:AK222" si="144">AVERAGE(AJ217:AJ221)</f>
        <v>5321.728</v>
      </c>
      <c r="AK222" s="26">
        <f t="shared" si="144"/>
        <v>5321.728</v>
      </c>
      <c r="AL222" s="26">
        <f>100*AVERAGE(AL217:AL221)</f>
        <v>0</v>
      </c>
      <c r="AM222" s="26">
        <f>AVERAGE(AM217:AM221)</f>
        <v>501.4018028</v>
      </c>
      <c r="AN222" s="59" t="str">
        <f>IF(MAX(ABS(AJ222-INDIRECT("'summary | ALG^({\gamma}) (low cost instances)'!AV"&amp;ROW('summary | ALG^({gamma}) (low co'!$AV$7)+(ROW()-12)/6)), ABS(AK222-INDIRECT("'summary | ALG^({\gamma}) (low cost instances)'!AW"&amp;ROW('summary | ALG^({gamma}) (low co'!$AW$7)+(ROW()-12)/6)), ABS(AL222-INDIRECT("'summary | ALG^({\gamma}) (low cost instances)'!AX"&amp;ROW('summary | ALG^({gamma}) (low co'!$AX$7)+(ROW()-12)/6)), ABS(AM222-INDIRECT("'summary | ALG^({\gamma}) (low cost instances)'!AY"&amp;ROW('summary | ALG^({gamma}) (low co'!$AY$7)+(ROW()-12)/6)))&lt;0.01, "ok", "not ok")</f>
        <v>ok</v>
      </c>
    </row>
    <row r="223">
      <c r="D223" s="80">
        <v>35.0</v>
      </c>
      <c r="E223" s="68" t="s">
        <v>62</v>
      </c>
      <c r="F223" s="21">
        <v>5548.76</v>
      </c>
      <c r="G223" s="21">
        <v>5548.76</v>
      </c>
      <c r="H223" s="21">
        <v>0.0</v>
      </c>
      <c r="I223" s="21">
        <v>269.669314622879</v>
      </c>
      <c r="J223" s="58"/>
      <c r="K223" s="21">
        <v>4150.01</v>
      </c>
      <c r="L223" s="21">
        <v>4150.01</v>
      </c>
      <c r="M223" s="21">
        <v>0.0</v>
      </c>
      <c r="N223" s="21">
        <v>3313.83943986893</v>
      </c>
      <c r="O223" s="58"/>
      <c r="AE223" s="21">
        <v>5414.67</v>
      </c>
      <c r="AF223" s="21">
        <v>5414.67</v>
      </c>
      <c r="AG223" s="21">
        <v>0.0</v>
      </c>
      <c r="AH223" s="21">
        <v>5961.41962981224</v>
      </c>
      <c r="AI223" s="58"/>
      <c r="AJ223" s="21">
        <v>5548.76</v>
      </c>
      <c r="AK223" s="21">
        <v>5548.76</v>
      </c>
      <c r="AL223" s="21">
        <v>0.0</v>
      </c>
      <c r="AM223" s="21">
        <v>262.897379875183</v>
      </c>
      <c r="AN223" s="58"/>
    </row>
    <row r="224">
      <c r="E224" s="68" t="s">
        <v>63</v>
      </c>
      <c r="F224" s="21">
        <v>5792.7</v>
      </c>
      <c r="G224" s="21">
        <v>5792.7</v>
      </c>
      <c r="H224" s="21">
        <v>0.0</v>
      </c>
      <c r="I224" s="21">
        <v>14.7743279933929</v>
      </c>
      <c r="J224" s="58"/>
      <c r="K224" s="21">
        <v>4988.81</v>
      </c>
      <c r="L224" s="21">
        <v>4988.81</v>
      </c>
      <c r="M224" s="21">
        <v>0.0</v>
      </c>
      <c r="N224" s="21">
        <v>146.499053955078</v>
      </c>
      <c r="O224" s="58"/>
      <c r="AE224" s="21">
        <v>4958.72</v>
      </c>
      <c r="AF224" s="21">
        <v>4958.72</v>
      </c>
      <c r="AG224" s="21">
        <v>0.0</v>
      </c>
      <c r="AH224" s="21">
        <v>248.899228096008</v>
      </c>
      <c r="AI224" s="58"/>
      <c r="AJ224" s="21">
        <v>5837.59</v>
      </c>
      <c r="AK224" s="21">
        <v>5837.59</v>
      </c>
      <c r="AL224" s="21">
        <v>0.0</v>
      </c>
      <c r="AM224" s="21">
        <v>29.7544620037079</v>
      </c>
      <c r="AN224" s="58"/>
    </row>
    <row r="225">
      <c r="E225" s="68" t="s">
        <v>64</v>
      </c>
      <c r="F225" s="21">
        <v>6495.06</v>
      </c>
      <c r="G225" s="21">
        <v>6369.06</v>
      </c>
      <c r="H225" s="21">
        <v>0.0193993588973777</v>
      </c>
      <c r="I225" s="21">
        <v>7208.27543568611</v>
      </c>
      <c r="J225" s="58"/>
      <c r="K225" s="21">
        <v>5558.78</v>
      </c>
      <c r="L225" s="21">
        <v>5196.62741512346</v>
      </c>
      <c r="M225" s="21">
        <v>0.0651496524195137</v>
      </c>
      <c r="N225" s="21">
        <v>7230.48941993713</v>
      </c>
      <c r="O225" s="58"/>
      <c r="AE225" s="21">
        <v>6170.58</v>
      </c>
      <c r="AF225" s="21">
        <v>6170.58</v>
      </c>
      <c r="AG225" s="21">
        <v>0.0</v>
      </c>
      <c r="AH225" s="21">
        <v>6007.55474710464</v>
      </c>
      <c r="AI225" s="58"/>
      <c r="AJ225" s="21">
        <v>6495.06</v>
      </c>
      <c r="AK225" s="21">
        <v>6357.06361526427</v>
      </c>
      <c r="AL225" s="21">
        <v>0.0212463602700712</v>
      </c>
      <c r="AM225" s="21">
        <v>7201.54839777946</v>
      </c>
      <c r="AN225" s="58"/>
    </row>
    <row r="226">
      <c r="E226" s="68" t="s">
        <v>65</v>
      </c>
      <c r="F226" s="21">
        <v>5797.35</v>
      </c>
      <c r="G226" s="21">
        <v>5797.35</v>
      </c>
      <c r="H226" s="21">
        <v>0.0</v>
      </c>
      <c r="I226" s="21">
        <v>3103.29250383377</v>
      </c>
      <c r="J226" s="58"/>
      <c r="K226" s="21">
        <v>5879.94</v>
      </c>
      <c r="L226" s="21">
        <v>5520.85051272366</v>
      </c>
      <c r="M226" s="21">
        <v>0.0610702638592133</v>
      </c>
      <c r="N226" s="21">
        <v>7222.99586296082</v>
      </c>
      <c r="O226" s="58"/>
      <c r="AE226" s="21">
        <v>5354.5</v>
      </c>
      <c r="AF226" s="21">
        <v>5354.5</v>
      </c>
      <c r="AG226" s="21">
        <v>0.0</v>
      </c>
      <c r="AH226" s="21">
        <v>5020.89830303192</v>
      </c>
      <c r="AI226" s="58"/>
      <c r="AJ226" s="21">
        <v>5570.17</v>
      </c>
      <c r="AK226" s="21">
        <v>5570.17</v>
      </c>
      <c r="AL226" s="21">
        <v>0.0</v>
      </c>
      <c r="AM226" s="21">
        <v>483.770404577255</v>
      </c>
      <c r="AN226" s="58"/>
    </row>
    <row r="227">
      <c r="E227" s="68" t="s">
        <v>66</v>
      </c>
      <c r="F227" s="21">
        <v>5992.13</v>
      </c>
      <c r="G227" s="21">
        <v>5992.13</v>
      </c>
      <c r="H227" s="21">
        <v>0.0</v>
      </c>
      <c r="I227" s="21">
        <v>563.348711013794</v>
      </c>
      <c r="J227" s="58"/>
      <c r="K227" s="21">
        <v>5228.38</v>
      </c>
      <c r="L227" s="21">
        <v>5086.04713542969</v>
      </c>
      <c r="M227" s="21">
        <v>0.0272231292618961</v>
      </c>
      <c r="N227" s="21">
        <v>7212.76227998734</v>
      </c>
      <c r="O227" s="58"/>
      <c r="AE227" s="21">
        <v>4937.5</v>
      </c>
      <c r="AF227" s="21">
        <v>4937.5</v>
      </c>
      <c r="AG227" s="21">
        <v>0.0</v>
      </c>
      <c r="AH227" s="21">
        <v>5064.77721595764</v>
      </c>
      <c r="AI227" s="58"/>
      <c r="AJ227" s="21">
        <v>5971.15</v>
      </c>
      <c r="AK227" s="21">
        <v>5971.15</v>
      </c>
      <c r="AL227" s="21">
        <v>0.0</v>
      </c>
      <c r="AM227" s="21">
        <v>1112.16063904762</v>
      </c>
      <c r="AN227" s="58"/>
    </row>
    <row r="228">
      <c r="E228" s="57" t="s">
        <v>21</v>
      </c>
      <c r="F228" s="26">
        <f t="shared" ref="F228:G228" si="145">AVERAGE(F223:F227)</f>
        <v>5925.2</v>
      </c>
      <c r="G228" s="26">
        <f t="shared" si="145"/>
        <v>5900</v>
      </c>
      <c r="H228" s="26">
        <f>100*AVERAGE(H223:H227)</f>
        <v>0.3879871779</v>
      </c>
      <c r="I228" s="26">
        <f>AVERAGE(I223:I227)</f>
        <v>2231.872059</v>
      </c>
      <c r="J228" s="59" t="str">
        <f>IF(MAX(ABS($F228-INDIRECT("'summary | ALG^({\gamma}) (low cost instances)'!F"&amp;ROW('summary | ALG^({gamma}) (low co'!$F$7)+(ROW()-12)/6)), ABS($G228-INDIRECT("'summary | ALG^({\gamma}) (low cost instances)'!G"&amp;ROW('summary | ALG^({gamma}) (low co'!$G$7)+(ROW()-12)/6)), ABS($H228-INDIRECT("'summary | ALG^({\gamma}) (low cost instances)'!H"&amp;ROW('summary | ALG^({gamma}) (low co'!$H$7)+(ROW()-12)/6)), ABS($I228-INDIRECT("'summary | ALG^({\gamma}) (low cost instances)'!I"&amp;ROW('summary | ALG^({gamma}) (low co'!$I$7)+(ROW()-12)/6)))&lt;0.01, "ok", "not ok")</f>
        <v>ok</v>
      </c>
      <c r="K228" s="26">
        <f t="shared" ref="K228:L228" si="146">AVERAGE(K223:K227)</f>
        <v>5161.184</v>
      </c>
      <c r="L228" s="26">
        <f t="shared" si="146"/>
        <v>4988.469013</v>
      </c>
      <c r="M228" s="26">
        <f>100*AVERAGE(M223:M227)</f>
        <v>3.068860911</v>
      </c>
      <c r="N228" s="26">
        <f>AVERAGE(N223:N227)</f>
        <v>5025.317211</v>
      </c>
      <c r="O228" s="59" t="str">
        <f>IF(MAX(ABS(K228-INDIRECT("'summary | ALG^({\gamma}) (low cost instances)'!L"&amp;ROW('summary | ALG^({gamma}) (low co'!$L$7)+(ROW()-12)/6)), ABS(L228-INDIRECT("'summary | ALG^({\gamma}) (low cost instances)'!M"&amp;ROW('summary | ALG^({gamma}) (low co'!$M$7)+(ROW()-12)/6)), ABS($M228-INDIRECT("'summary | ALG^({\gamma}) (low cost instances)'!N"&amp;ROW('summary | ALG^({gamma}) (low co'!$N$7)+(ROW()-12)/6)), ABS($N228-INDIRECT("'summary | ALG^({\gamma}) (low cost instances)'!O"&amp;ROW('summary | ALG^({gamma}) (low co'!$O$7)+(ROW()-12)/6)))&lt;0.00001, "ok", "not ok")</f>
        <v>ok</v>
      </c>
      <c r="AE228" s="26">
        <f t="shared" ref="AE228:AF228" si="147">AVERAGE(AE223:AE227)</f>
        <v>5367.194</v>
      </c>
      <c r="AF228" s="26">
        <f t="shared" si="147"/>
        <v>5367.194</v>
      </c>
      <c r="AG228" s="26">
        <f>100*AVERAGE(AG223:AG227)</f>
        <v>0</v>
      </c>
      <c r="AH228" s="26">
        <f>AVERAGE(AH223:AH227)</f>
        <v>4460.709825</v>
      </c>
      <c r="AI228" s="59" t="str">
        <f>IF(MAX(ABS(AE228-INDIRECT("'summary | ALG^({\gamma}) (low cost instances)'!AJ"&amp;ROW('summary | ALG^({gamma}) (low co'!$AJ$7)+(ROW()-12)/6)), ABS(AF228-INDIRECT("'summary | ALG^({\gamma}) (low cost instances)'!AK"&amp;ROW('summary | ALG^({gamma}) (low co'!$AK$7)+(ROW()-12)/6)), ABS(AG228-INDIRECT("'summary | ALG^({\gamma}) (low cost instances)'!AL"&amp;ROW('summary | ALG^({gamma}) (low co'!$AL$7)+(ROW()-12)/6)), ABS(AH228-INDIRECT("'summary | ALG^({\gamma}) (low cost instances)'!AM"&amp;ROW('summary | ALG^({gamma}) (low co'!$AM$7)+(ROW()-12)/6)))&lt;0.01, "ok", "not ok")</f>
        <v>ok</v>
      </c>
      <c r="AJ228" s="26">
        <f t="shared" ref="AJ228:AK228" si="148">AVERAGE(AJ223:AJ227)</f>
        <v>5884.546</v>
      </c>
      <c r="AK228" s="26">
        <f t="shared" si="148"/>
        <v>5856.946723</v>
      </c>
      <c r="AL228" s="26">
        <f>100*AVERAGE(AL223:AL227)</f>
        <v>0.4249272054</v>
      </c>
      <c r="AM228" s="26">
        <f>AVERAGE(AM223:AM227)</f>
        <v>1818.026257</v>
      </c>
      <c r="AN228" s="59" t="str">
        <f>IF(MAX(ABS(AJ228-INDIRECT("'summary | ALG^({\gamma}) (low cost instances)'!AV"&amp;ROW('summary | ALG^({gamma}) (low co'!$AV$7)+(ROW()-12)/6)), ABS(AK228-INDIRECT("'summary | ALG^({\gamma}) (low cost instances)'!AW"&amp;ROW('summary | ALG^({gamma}) (low co'!$AW$7)+(ROW()-12)/6)), ABS(AL228-INDIRECT("'summary | ALG^({\gamma}) (low cost instances)'!AX"&amp;ROW('summary | ALG^({gamma}) (low co'!$AX$7)+(ROW()-12)/6)), ABS(AM228-INDIRECT("'summary | ALG^({\gamma}) (low cost instances)'!AY"&amp;ROW('summary | ALG^({gamma}) (low co'!$AY$7)+(ROW()-12)/6)))&lt;0.01, "ok", "not ok")</f>
        <v>ok</v>
      </c>
    </row>
    <row r="229">
      <c r="D229" s="80">
        <v>40.0</v>
      </c>
      <c r="E229" s="68" t="s">
        <v>67</v>
      </c>
      <c r="F229" s="21">
        <v>6288.76</v>
      </c>
      <c r="G229" s="21">
        <v>5839.76</v>
      </c>
      <c r="H229" s="21">
        <v>0.071397222981955</v>
      </c>
      <c r="I229" s="21">
        <v>7205.17193198204</v>
      </c>
      <c r="J229" s="58"/>
      <c r="K229" s="21">
        <v>6374.67</v>
      </c>
      <c r="L229" s="21">
        <v>5608.88210416613</v>
      </c>
      <c r="M229" s="21">
        <v>0.120129809987634</v>
      </c>
      <c r="N229" s="21">
        <v>7201.61594700813</v>
      </c>
      <c r="O229" s="58"/>
      <c r="AE229" s="21">
        <v>5525.18</v>
      </c>
      <c r="AF229" s="21">
        <v>5525.18</v>
      </c>
      <c r="AG229" s="21">
        <v>0.0</v>
      </c>
      <c r="AH229" s="21">
        <v>6008.22117781639</v>
      </c>
      <c r="AI229" s="58"/>
      <c r="AJ229" s="21">
        <v>6315.76</v>
      </c>
      <c r="AK229" s="21">
        <v>5872.76</v>
      </c>
      <c r="AL229" s="21">
        <v>0.070141993995972</v>
      </c>
      <c r="AM229" s="21">
        <v>7218.32801699638</v>
      </c>
      <c r="AN229" s="58"/>
    </row>
    <row r="230">
      <c r="E230" s="68" t="s">
        <v>68</v>
      </c>
      <c r="F230" s="21">
        <v>6315.57</v>
      </c>
      <c r="G230" s="21">
        <v>6315.57</v>
      </c>
      <c r="H230" s="21">
        <v>0.0</v>
      </c>
      <c r="I230" s="21">
        <v>465.333188295364</v>
      </c>
      <c r="J230" s="58"/>
      <c r="K230" s="21">
        <v>5567.75</v>
      </c>
      <c r="L230" s="21">
        <v>5292.78971816214</v>
      </c>
      <c r="M230" s="21">
        <v>0.0493844518589853</v>
      </c>
      <c r="N230" s="21">
        <v>7206.7416369915</v>
      </c>
      <c r="O230" s="58"/>
      <c r="AE230" s="21">
        <v>5654.47</v>
      </c>
      <c r="AF230" s="21">
        <v>5654.47</v>
      </c>
      <c r="AG230" s="21">
        <v>0.0</v>
      </c>
      <c r="AH230" s="21">
        <v>5626.02000713348</v>
      </c>
      <c r="AI230" s="58"/>
      <c r="AJ230" s="21">
        <v>6218.52000000014</v>
      </c>
      <c r="AK230" s="21">
        <v>6218.52000000014</v>
      </c>
      <c r="AL230" s="21">
        <v>0.0</v>
      </c>
      <c r="AM230" s="21">
        <v>970.717010974884</v>
      </c>
      <c r="AN230" s="58"/>
    </row>
    <row r="231">
      <c r="E231" s="68" t="s">
        <v>69</v>
      </c>
      <c r="F231" s="21">
        <v>5906.31</v>
      </c>
      <c r="G231" s="21">
        <v>5906.31</v>
      </c>
      <c r="H231" s="21">
        <v>0.0</v>
      </c>
      <c r="I231" s="21">
        <v>115.805456876755</v>
      </c>
      <c r="J231" s="58"/>
      <c r="K231" s="21">
        <v>5018.98</v>
      </c>
      <c r="L231" s="21">
        <v>5018.98</v>
      </c>
      <c r="M231" s="21">
        <v>0.0</v>
      </c>
      <c r="N231" s="21">
        <v>686.946645975113</v>
      </c>
      <c r="O231" s="58"/>
      <c r="AE231" s="21">
        <v>5182.52</v>
      </c>
      <c r="AF231" s="21">
        <v>5182.52</v>
      </c>
      <c r="AG231" s="21">
        <v>0.0</v>
      </c>
      <c r="AH231" s="21">
        <v>377.666984081268</v>
      </c>
      <c r="AI231" s="58"/>
      <c r="AJ231" s="21">
        <v>5906.31</v>
      </c>
      <c r="AK231" s="21">
        <v>5906.31</v>
      </c>
      <c r="AL231" s="21">
        <v>0.0</v>
      </c>
      <c r="AM231" s="21">
        <v>114.051538228989</v>
      </c>
      <c r="AN231" s="58"/>
    </row>
    <row r="232">
      <c r="E232" s="68" t="s">
        <v>70</v>
      </c>
      <c r="F232" s="21">
        <v>6055.32</v>
      </c>
      <c r="G232" s="21">
        <v>6055.32</v>
      </c>
      <c r="H232" s="21">
        <v>0.0</v>
      </c>
      <c r="I232" s="21">
        <v>45.8462111949921</v>
      </c>
      <c r="J232" s="58"/>
      <c r="K232" s="21">
        <v>5441.84</v>
      </c>
      <c r="L232" s="21">
        <v>5441.84</v>
      </c>
      <c r="M232" s="21">
        <v>0.0</v>
      </c>
      <c r="N232" s="21">
        <v>366.088725090027</v>
      </c>
      <c r="O232" s="58"/>
      <c r="AE232" s="21">
        <v>5135.33</v>
      </c>
      <c r="AF232" s="21">
        <v>5135.33</v>
      </c>
      <c r="AG232" s="21">
        <v>0.0</v>
      </c>
      <c r="AH232" s="21">
        <v>1914.50476408005</v>
      </c>
      <c r="AI232" s="58"/>
      <c r="AJ232" s="21">
        <v>6148.42</v>
      </c>
      <c r="AK232" s="21">
        <v>6148.42</v>
      </c>
      <c r="AL232" s="21">
        <v>0.0</v>
      </c>
      <c r="AM232" s="21">
        <v>111.95369386673</v>
      </c>
      <c r="AN232" s="58"/>
    </row>
    <row r="233">
      <c r="E233" s="68" t="s">
        <v>71</v>
      </c>
      <c r="F233" s="21">
        <v>6045.90999999999</v>
      </c>
      <c r="G233" s="21">
        <v>6045.90999999999</v>
      </c>
      <c r="H233" s="21">
        <v>0.0</v>
      </c>
      <c r="I233" s="21">
        <v>3189.53275203705</v>
      </c>
      <c r="J233" s="58"/>
      <c r="K233" s="21">
        <v>5493.0</v>
      </c>
      <c r="L233" s="21">
        <v>5260.60106059037</v>
      </c>
      <c r="M233" s="21">
        <v>0.0423081994191933</v>
      </c>
      <c r="N233" s="21">
        <v>7202.46013689041</v>
      </c>
      <c r="O233" s="58"/>
      <c r="AE233" s="21">
        <v>5251.68</v>
      </c>
      <c r="AF233" s="21">
        <v>5251.68</v>
      </c>
      <c r="AG233" s="21">
        <v>0.0</v>
      </c>
      <c r="AH233" s="21">
        <v>4844.92816376686</v>
      </c>
      <c r="AI233" s="58"/>
      <c r="AJ233" s="21">
        <v>6045.91</v>
      </c>
      <c r="AK233" s="21">
        <v>6045.91</v>
      </c>
      <c r="AL233" s="21">
        <v>0.0</v>
      </c>
      <c r="AM233" s="21">
        <v>3091.87101721764</v>
      </c>
      <c r="AN233" s="58"/>
    </row>
    <row r="234">
      <c r="E234" s="57" t="s">
        <v>21</v>
      </c>
      <c r="F234" s="26">
        <f t="shared" ref="F234:G234" si="149">AVERAGE(F229:F233)</f>
        <v>6122.374</v>
      </c>
      <c r="G234" s="26">
        <f t="shared" si="149"/>
        <v>6032.574</v>
      </c>
      <c r="H234" s="26">
        <f>100*AVERAGE(H229:H233)</f>
        <v>1.42794446</v>
      </c>
      <c r="I234" s="26">
        <f>AVERAGE(I229:I233)</f>
        <v>2204.337908</v>
      </c>
      <c r="J234" s="59" t="str">
        <f>IF(MAX(ABS($F234-INDIRECT("'summary | ALG^({\gamma}) (low cost instances)'!F"&amp;ROW('summary | ALG^({gamma}) (low co'!$F$7)+(ROW()-12)/6)), ABS($G234-INDIRECT("'summary | ALG^({\gamma}) (low cost instances)'!G"&amp;ROW('summary | ALG^({gamma}) (low co'!$G$7)+(ROW()-12)/6)), ABS($H234-INDIRECT("'summary | ALG^({\gamma}) (low cost instances)'!H"&amp;ROW('summary | ALG^({gamma}) (low co'!$H$7)+(ROW()-12)/6)), ABS($I234-INDIRECT("'summary | ALG^({\gamma}) (low cost instances)'!I"&amp;ROW('summary | ALG^({gamma}) (low co'!$I$7)+(ROW()-12)/6)))&lt;0.01, "ok", "not ok")</f>
        <v>ok</v>
      </c>
      <c r="K234" s="26">
        <f t="shared" ref="K234:L234" si="150">AVERAGE(K229:K233)</f>
        <v>5579.248</v>
      </c>
      <c r="L234" s="26">
        <f t="shared" si="150"/>
        <v>5324.618577</v>
      </c>
      <c r="M234" s="26">
        <f>100*AVERAGE(M229:M233)</f>
        <v>4.236449225</v>
      </c>
      <c r="N234" s="26">
        <f>AVERAGE(N229:N233)</f>
        <v>4532.770618</v>
      </c>
      <c r="O234" s="59" t="str">
        <f>IF(MAX(ABS(K234-INDIRECT("'summary | ALG^({\gamma}) (low cost instances)'!L"&amp;ROW('summary | ALG^({gamma}) (low co'!$L$7)+(ROW()-12)/6)), ABS(L234-INDIRECT("'summary | ALG^({\gamma}) (low cost instances)'!M"&amp;ROW('summary | ALG^({gamma}) (low co'!$M$7)+(ROW()-12)/6)), ABS($M234-INDIRECT("'summary | ALG^({\gamma}) (low cost instances)'!N"&amp;ROW('summary | ALG^({gamma}) (low co'!$N$7)+(ROW()-12)/6)), ABS($N234-INDIRECT("'summary | ALG^({\gamma}) (low cost instances)'!O"&amp;ROW('summary | ALG^({gamma}) (low co'!$O$7)+(ROW()-12)/6)))&lt;0.00001, "ok", "not ok")</f>
        <v>ok</v>
      </c>
      <c r="AE234" s="26">
        <f t="shared" ref="AE234:AF234" si="151">AVERAGE(AE229:AE233)</f>
        <v>5349.836</v>
      </c>
      <c r="AF234" s="26">
        <f t="shared" si="151"/>
        <v>5349.836</v>
      </c>
      <c r="AG234" s="26">
        <f>100*AVERAGE(AG229:AG233)</f>
        <v>0</v>
      </c>
      <c r="AH234" s="26">
        <f>AVERAGE(AH229:AH233)</f>
        <v>3754.268219</v>
      </c>
      <c r="AI234" s="59" t="str">
        <f>IF(MAX(ABS(AE234-INDIRECT("'summary | ALG^({\gamma}) (low cost instances)'!AJ"&amp;ROW('summary | ALG^({gamma}) (low co'!$AJ$7)+(ROW()-12)/6)), ABS(AF234-INDIRECT("'summary | ALG^({\gamma}) (low cost instances)'!AK"&amp;ROW('summary | ALG^({gamma}) (low co'!$AK$7)+(ROW()-12)/6)), ABS(AG234-INDIRECT("'summary | ALG^({\gamma}) (low cost instances)'!AL"&amp;ROW('summary | ALG^({gamma}) (low co'!$AL$7)+(ROW()-12)/6)), ABS(AH234-INDIRECT("'summary | ALG^({\gamma}) (low cost instances)'!AM"&amp;ROW('summary | ALG^({gamma}) (low co'!$AM$7)+(ROW()-12)/6)))&lt;0.01, "ok", "not ok")</f>
        <v>ok</v>
      </c>
      <c r="AJ234" s="26">
        <f t="shared" ref="AJ234:AK234" si="152">AVERAGE(AJ229:AJ233)</f>
        <v>6126.984</v>
      </c>
      <c r="AK234" s="26">
        <f t="shared" si="152"/>
        <v>6038.384</v>
      </c>
      <c r="AL234" s="26">
        <f>100*AVERAGE(AL229:AL233)</f>
        <v>1.40283988</v>
      </c>
      <c r="AM234" s="26">
        <f>AVERAGE(AM229:AM233)</f>
        <v>2301.384255</v>
      </c>
      <c r="AN234" s="59" t="str">
        <f>IF(MAX(ABS(AJ234-INDIRECT("'summary | ALG^({\gamma}) (low cost instances)'!AV"&amp;ROW('summary | ALG^({gamma}) (low co'!$AV$7)+(ROW()-12)/6)), ABS(AK234-INDIRECT("'summary | ALG^({\gamma}) (low cost instances)'!AW"&amp;ROW('summary | ALG^({gamma}) (low co'!$AW$7)+(ROW()-12)/6)), ABS(AL234-INDIRECT("'summary | ALG^({\gamma}) (low cost instances)'!AX"&amp;ROW('summary | ALG^({gamma}) (low co'!$AX$7)+(ROW()-12)/6)), ABS(AM234-INDIRECT("'summary | ALG^({\gamma}) (low cost instances)'!AY"&amp;ROW('summary | ALG^({gamma}) (low co'!$AY$7)+(ROW()-12)/6)))&lt;0.01, "ok", "not ok")</f>
        <v>ok</v>
      </c>
    </row>
    <row r="235">
      <c r="D235" s="80">
        <v>45.0</v>
      </c>
      <c r="E235" s="68" t="s">
        <v>72</v>
      </c>
      <c r="F235" s="21">
        <v>6322.33</v>
      </c>
      <c r="G235" s="21">
        <v>6322.33</v>
      </c>
      <c r="H235" s="21">
        <v>0.0</v>
      </c>
      <c r="I235" s="21">
        <v>2304.16759085655</v>
      </c>
      <c r="J235" s="58"/>
      <c r="K235" s="21">
        <v>6407.45</v>
      </c>
      <c r="L235" s="21">
        <v>6121.2725247135</v>
      </c>
      <c r="M235" s="21">
        <v>0.0446632397110395</v>
      </c>
      <c r="N235" s="21">
        <v>7211.68679499626</v>
      </c>
      <c r="O235" s="58"/>
      <c r="AE235" s="21">
        <v>5674.16</v>
      </c>
      <c r="AF235" s="21">
        <v>5674.16</v>
      </c>
      <c r="AG235" s="21">
        <v>0.0</v>
      </c>
      <c r="AH235" s="21">
        <v>5033.3299331665</v>
      </c>
      <c r="AI235" s="58"/>
      <c r="AJ235" s="61">
        <v>6439.33</v>
      </c>
      <c r="AK235" s="61">
        <v>6394.33</v>
      </c>
      <c r="AL235" s="61">
        <v>0.00698830468387239</v>
      </c>
      <c r="AM235" s="61">
        <v>7209.27644300461</v>
      </c>
      <c r="AN235" s="58"/>
    </row>
    <row r="236">
      <c r="E236" s="68" t="s">
        <v>73</v>
      </c>
      <c r="F236" s="21">
        <v>6549.54</v>
      </c>
      <c r="G236" s="21">
        <v>6263.54</v>
      </c>
      <c r="H236" s="21">
        <v>0.0436671888407429</v>
      </c>
      <c r="I236" s="21">
        <v>7209.72569966316</v>
      </c>
      <c r="J236" s="58"/>
      <c r="K236" s="21">
        <v>6569.16</v>
      </c>
      <c r="L236" s="21">
        <v>6080.569455548</v>
      </c>
      <c r="M236" s="21">
        <v>0.0743764110559037</v>
      </c>
      <c r="N236" s="21">
        <v>7207.06707811356</v>
      </c>
      <c r="O236" s="58"/>
      <c r="AE236" s="21">
        <v>6374.24</v>
      </c>
      <c r="AF236" s="21">
        <v>6374.24</v>
      </c>
      <c r="AG236" s="21">
        <v>0.0</v>
      </c>
      <c r="AH236" s="21">
        <v>6047.34497785568</v>
      </c>
      <c r="AI236" s="58"/>
      <c r="AJ236" s="61">
        <v>6822.56</v>
      </c>
      <c r="AK236" s="61">
        <v>6583.56</v>
      </c>
      <c r="AL236" s="61">
        <v>0.0350308388640039</v>
      </c>
      <c r="AM236" s="61">
        <v>7203.0345492363</v>
      </c>
      <c r="AN236" s="58"/>
    </row>
    <row r="237">
      <c r="E237" s="68" t="s">
        <v>74</v>
      </c>
      <c r="F237" s="21">
        <v>6142.95</v>
      </c>
      <c r="G237" s="21">
        <v>6142.95</v>
      </c>
      <c r="H237" s="21">
        <v>0.0</v>
      </c>
      <c r="I237" s="21">
        <v>43.9284698963165</v>
      </c>
      <c r="J237" s="58"/>
      <c r="K237" s="21">
        <v>4210.75998383469</v>
      </c>
      <c r="L237" s="21">
        <v>4210.75998383469</v>
      </c>
      <c r="M237" s="21">
        <v>0.0</v>
      </c>
      <c r="N237" s="21">
        <v>314.344177007675</v>
      </c>
      <c r="O237" s="58"/>
      <c r="AE237" s="21">
        <v>5133.12</v>
      </c>
      <c r="AF237" s="21">
        <v>5133.12</v>
      </c>
      <c r="AG237" s="21">
        <v>0.0</v>
      </c>
      <c r="AH237" s="21">
        <v>2268.85339713097</v>
      </c>
      <c r="AI237" s="58"/>
      <c r="AJ237" s="21">
        <v>6142.95</v>
      </c>
      <c r="AK237" s="21">
        <v>6142.95</v>
      </c>
      <c r="AL237" s="21">
        <v>0.0</v>
      </c>
      <c r="AM237" s="21">
        <v>69.1313436031342</v>
      </c>
      <c r="AN237" s="58"/>
    </row>
    <row r="238">
      <c r="E238" s="68" t="s">
        <v>75</v>
      </c>
      <c r="F238" s="21">
        <v>6856.11</v>
      </c>
      <c r="G238" s="21">
        <v>6497.11</v>
      </c>
      <c r="H238" s="21">
        <v>0.0523620537010055</v>
      </c>
      <c r="I238" s="21">
        <v>7200.81536388397</v>
      </c>
      <c r="J238" s="58"/>
      <c r="K238" s="21">
        <v>6974.88</v>
      </c>
      <c r="L238" s="21">
        <v>6188.14046243165</v>
      </c>
      <c r="M238" s="21">
        <v>0.112796139513275</v>
      </c>
      <c r="N238" s="21">
        <v>7203.09084200859</v>
      </c>
      <c r="O238" s="58"/>
      <c r="AE238" s="21">
        <v>6337.54</v>
      </c>
      <c r="AF238" s="21">
        <v>6337.54</v>
      </c>
      <c r="AG238" s="21">
        <v>0.0</v>
      </c>
      <c r="AH238" s="21">
        <v>5053.98761487007</v>
      </c>
      <c r="AI238" s="58"/>
      <c r="AJ238" s="21">
        <v>6637.18</v>
      </c>
      <c r="AK238" s="21">
        <v>6504.18</v>
      </c>
      <c r="AL238" s="21">
        <v>0.0200386308643127</v>
      </c>
      <c r="AM238" s="21">
        <v>7222.27354407311</v>
      </c>
      <c r="AN238" s="58"/>
    </row>
    <row r="239">
      <c r="E239" s="68" t="s">
        <v>76</v>
      </c>
      <c r="F239" s="21">
        <v>5831.13</v>
      </c>
      <c r="G239" s="21">
        <v>5831.13</v>
      </c>
      <c r="H239" s="21">
        <v>0.0</v>
      </c>
      <c r="I239" s="21">
        <v>165.079736948013</v>
      </c>
      <c r="J239" s="58"/>
      <c r="K239" s="21">
        <v>5191.93</v>
      </c>
      <c r="L239" s="21">
        <v>5191.93</v>
      </c>
      <c r="M239" s="21">
        <v>0.0</v>
      </c>
      <c r="N239" s="21">
        <v>1164.24236702919</v>
      </c>
      <c r="O239" s="58"/>
      <c r="AE239" s="21">
        <v>4727.59</v>
      </c>
      <c r="AF239" s="21">
        <v>4727.59</v>
      </c>
      <c r="AG239" s="21">
        <v>0.0</v>
      </c>
      <c r="AH239" s="21">
        <v>924.792339801788</v>
      </c>
      <c r="AI239" s="58"/>
      <c r="AJ239" s="21">
        <v>5831.13000000001</v>
      </c>
      <c r="AK239" s="21">
        <v>5831.13000000001</v>
      </c>
      <c r="AL239" s="21">
        <v>0.0</v>
      </c>
      <c r="AM239" s="21">
        <v>166.571572065353</v>
      </c>
      <c r="AN239" s="58"/>
    </row>
    <row r="240">
      <c r="E240" s="57" t="s">
        <v>21</v>
      </c>
      <c r="F240" s="26">
        <f t="shared" ref="F240:G240" si="153">AVERAGE(F235:F239)</f>
        <v>6340.412</v>
      </c>
      <c r="G240" s="26">
        <f t="shared" si="153"/>
        <v>6211.412</v>
      </c>
      <c r="H240" s="26">
        <f>100*AVERAGE(H235:H239)</f>
        <v>1.920584851</v>
      </c>
      <c r="I240" s="26">
        <f>AVERAGE(I235:I239)</f>
        <v>3384.743372</v>
      </c>
      <c r="J240" s="59" t="str">
        <f>IF(MAX(ABS($F240-INDIRECT("'summary | ALG^({\gamma}) (low cost instances)'!F"&amp;ROW('summary | ALG^({gamma}) (low co'!$F$7)+(ROW()-12)/6)), ABS($G240-INDIRECT("'summary | ALG^({\gamma}) (low cost instances)'!G"&amp;ROW('summary | ALG^({gamma}) (low co'!$G$7)+(ROW()-12)/6)), ABS($H240-INDIRECT("'summary | ALG^({\gamma}) (low cost instances)'!H"&amp;ROW('summary | ALG^({gamma}) (low co'!$H$7)+(ROW()-12)/6)), ABS($I240-INDIRECT("'summary | ALG^({\gamma}) (low cost instances)'!I"&amp;ROW('summary | ALG^({gamma}) (low co'!$I$7)+(ROW()-12)/6)))&lt;0.01, "ok", "not ok")</f>
        <v>ok</v>
      </c>
      <c r="K240" s="26">
        <f t="shared" ref="K240:L240" si="154">AVERAGE(K235:K239)</f>
        <v>5870.835997</v>
      </c>
      <c r="L240" s="26">
        <f t="shared" si="154"/>
        <v>5558.534485</v>
      </c>
      <c r="M240" s="26">
        <f>100*AVERAGE(M235:M239)</f>
        <v>4.636715806</v>
      </c>
      <c r="N240" s="26">
        <f>AVERAGE(N235:N239)</f>
        <v>4620.086252</v>
      </c>
      <c r="O240" s="59" t="str">
        <f>IF(MAX(ABS(K240-INDIRECT("'summary | ALG^({\gamma}) (low cost instances)'!L"&amp;ROW('summary | ALG^({gamma}) (low co'!$L$7)+(ROW()-12)/6)), ABS(L240-INDIRECT("'summary | ALG^({\gamma}) (low cost instances)'!M"&amp;ROW('summary | ALG^({gamma}) (low co'!$M$7)+(ROW()-12)/6)), ABS($M240-INDIRECT("'summary | ALG^({\gamma}) (low cost instances)'!N"&amp;ROW('summary | ALG^({gamma}) (low co'!$N$7)+(ROW()-12)/6)), ABS($N240-INDIRECT("'summary | ALG^({\gamma}) (low cost instances)'!O"&amp;ROW('summary | ALG^({gamma}) (low co'!$O$7)+(ROW()-12)/6)))&lt;0.00001, "ok", "not ok")</f>
        <v>ok</v>
      </c>
      <c r="AE240" s="26">
        <f t="shared" ref="AE240:AF240" si="155">AVERAGE(AE235:AE239)</f>
        <v>5649.33</v>
      </c>
      <c r="AF240" s="26">
        <f t="shared" si="155"/>
        <v>5649.33</v>
      </c>
      <c r="AG240" s="26">
        <f>100*AVERAGE(AG235:AG239)</f>
        <v>0</v>
      </c>
      <c r="AH240" s="26">
        <f>AVERAGE(AH235:AH239)</f>
        <v>3865.661653</v>
      </c>
      <c r="AI240" s="59" t="str">
        <f>IF(MAX(ABS(AE240-INDIRECT("'summary | ALG^({\gamma}) (low cost instances)'!AJ"&amp;ROW('summary | ALG^({gamma}) (low co'!$AJ$7)+(ROW()-12)/6)), ABS(AF240-INDIRECT("'summary | ALG^({\gamma}) (low cost instances)'!AK"&amp;ROW('summary | ALG^({gamma}) (low co'!$AK$7)+(ROW()-12)/6)), ABS(AG240-INDIRECT("'summary | ALG^({\gamma}) (low cost instances)'!AL"&amp;ROW('summary | ALG^({gamma}) (low co'!$AL$7)+(ROW()-12)/6)), ABS(AH240-INDIRECT("'summary | ALG^({\gamma}) (low cost instances)'!AM"&amp;ROW('summary | ALG^({gamma}) (low co'!$AM$7)+(ROW()-12)/6)))&lt;0.01, "ok", "not ok")</f>
        <v>ok</v>
      </c>
      <c r="AJ240" s="26">
        <f t="shared" ref="AJ240:AK240" si="156">AVERAGE(AJ235:AJ239)</f>
        <v>6374.63</v>
      </c>
      <c r="AK240" s="26">
        <f t="shared" si="156"/>
        <v>6291.23</v>
      </c>
      <c r="AL240" s="26">
        <f>100*AVERAGE(AL235:AL239)</f>
        <v>1.241155488</v>
      </c>
      <c r="AM240" s="26">
        <f>AVERAGE(AM235:AM239)</f>
        <v>4374.05749</v>
      </c>
      <c r="AN240" s="59" t="str">
        <f>IF(MAX(ABS(AJ240-INDIRECT("'summary | ALG^({\gamma}) (low cost instances)'!AV"&amp;ROW('summary | ALG^({gamma}) (low co'!$AV$7)+(ROW()-12)/6)), ABS(AK240-INDIRECT("'summary | ALG^({\gamma}) (low cost instances)'!AW"&amp;ROW('summary | ALG^({gamma}) (low co'!$AW$7)+(ROW()-12)/6)), ABS(AL240-INDIRECT("'summary | ALG^({\gamma}) (low cost instances)'!AX"&amp;ROW('summary | ALG^({gamma}) (low co'!$AX$7)+(ROW()-12)/6)), ABS(AM240-INDIRECT("'summary | ALG^({\gamma}) (low cost instances)'!AY"&amp;ROW('summary | ALG^({gamma}) (low co'!$AY$7)+(ROW()-12)/6)))&lt;0.01, "ok", "not ok")</f>
        <v>ok</v>
      </c>
    </row>
    <row r="241">
      <c r="D241" s="80">
        <v>50.0</v>
      </c>
      <c r="E241" s="68" t="s">
        <v>77</v>
      </c>
      <c r="F241" s="21">
        <v>7680.74</v>
      </c>
      <c r="G241" s="21">
        <v>6916.74</v>
      </c>
      <c r="H241" s="21">
        <v>0.0994695823579499</v>
      </c>
      <c r="I241" s="21">
        <v>7210.67777085304</v>
      </c>
      <c r="J241" s="58"/>
      <c r="K241" s="21">
        <v>7614.02</v>
      </c>
      <c r="L241" s="21">
        <v>4260.02511305929</v>
      </c>
      <c r="M241" s="21">
        <v>0.440502505501786</v>
      </c>
      <c r="N241" s="21">
        <v>7203.25103807449</v>
      </c>
      <c r="O241" s="58"/>
      <c r="AE241" s="21">
        <v>7712.21</v>
      </c>
      <c r="AF241" s="21">
        <v>7712.21</v>
      </c>
      <c r="AG241" s="21">
        <v>0.0</v>
      </c>
      <c r="AH241" s="21">
        <v>6038.4406080246</v>
      </c>
      <c r="AI241" s="58"/>
      <c r="AJ241" s="21">
        <v>7974.75</v>
      </c>
      <c r="AK241" s="21">
        <v>6808.75</v>
      </c>
      <c r="AL241" s="21">
        <v>0.146211479983699</v>
      </c>
      <c r="AM241" s="21">
        <v>7225.63198747635</v>
      </c>
      <c r="AN241" s="58"/>
    </row>
    <row r="242">
      <c r="E242" s="68" t="s">
        <v>78</v>
      </c>
      <c r="F242" s="21">
        <v>7536.34</v>
      </c>
      <c r="G242" s="21">
        <v>7190.34</v>
      </c>
      <c r="H242" s="21">
        <v>0.0459108798169934</v>
      </c>
      <c r="I242" s="21">
        <v>7216.86193990707</v>
      </c>
      <c r="J242" s="58"/>
      <c r="K242" s="21">
        <v>7211.8</v>
      </c>
      <c r="L242" s="21">
        <v>6669.65124622911</v>
      </c>
      <c r="M242" s="21">
        <v>0.0751752341677373</v>
      </c>
      <c r="N242" s="21">
        <v>7239.16505718231</v>
      </c>
      <c r="O242" s="58"/>
      <c r="AE242" s="21">
        <v>7054.47</v>
      </c>
      <c r="AF242" s="21">
        <v>7054.47</v>
      </c>
      <c r="AG242" s="21">
        <v>0.0</v>
      </c>
      <c r="AH242" s="21">
        <v>6027.6378390789</v>
      </c>
      <c r="AI242" s="58"/>
      <c r="AJ242" s="61">
        <v>7604.32</v>
      </c>
      <c r="AK242" s="61">
        <v>7319.32</v>
      </c>
      <c r="AL242" s="61">
        <v>0.0374786963199865</v>
      </c>
      <c r="AM242" s="61">
        <v>7145.72926497459</v>
      </c>
      <c r="AN242" s="58"/>
    </row>
    <row r="243">
      <c r="E243" s="68" t="s">
        <v>79</v>
      </c>
      <c r="F243" s="21">
        <v>6937.98</v>
      </c>
      <c r="G243" s="21">
        <v>6745.98</v>
      </c>
      <c r="H243" s="21">
        <v>0.0276737609505938</v>
      </c>
      <c r="I243" s="21">
        <v>7203.58301401138</v>
      </c>
      <c r="J243" s="58"/>
      <c r="K243" s="21">
        <v>6553.51</v>
      </c>
      <c r="L243" s="21">
        <v>5966.82422539765</v>
      </c>
      <c r="M243" s="21">
        <v>0.0895223742089882</v>
      </c>
      <c r="N243" s="21">
        <v>7236.63530611992</v>
      </c>
      <c r="O243" s="58"/>
      <c r="AE243" s="21">
        <v>6038.69</v>
      </c>
      <c r="AF243" s="21">
        <v>6038.69</v>
      </c>
      <c r="AG243" s="21">
        <v>0.0</v>
      </c>
      <c r="AH243" s="21">
        <v>5083.59927487373</v>
      </c>
      <c r="AI243" s="58"/>
      <c r="AJ243" s="21">
        <v>6940.98</v>
      </c>
      <c r="AK243" s="21">
        <v>6753.98</v>
      </c>
      <c r="AL243" s="21">
        <v>0.0269414405458595</v>
      </c>
      <c r="AM243" s="21">
        <v>7208.85193300247</v>
      </c>
      <c r="AN243" s="58"/>
    </row>
    <row r="244">
      <c r="E244" s="68" t="s">
        <v>80</v>
      </c>
      <c r="F244" s="21">
        <v>7212.39</v>
      </c>
      <c r="G244" s="21">
        <v>6923.39</v>
      </c>
      <c r="H244" s="21">
        <v>0.0400699352087173</v>
      </c>
      <c r="I244" s="21">
        <v>7208.30195116997</v>
      </c>
      <c r="J244" s="58"/>
      <c r="K244" s="21">
        <v>6582.11999998489</v>
      </c>
      <c r="L244" s="21">
        <v>6234.67095873709</v>
      </c>
      <c r="M244" s="21">
        <v>0.0527867983641442</v>
      </c>
      <c r="N244" s="21">
        <v>7215.93328285217</v>
      </c>
      <c r="O244" s="58"/>
      <c r="AE244" s="21">
        <v>7027.93</v>
      </c>
      <c r="AF244" s="21">
        <v>6876.93000000004</v>
      </c>
      <c r="AG244" s="21">
        <v>0.0214857006259255</v>
      </c>
      <c r="AH244" s="21">
        <v>7221.41293692589</v>
      </c>
      <c r="AI244" s="58"/>
      <c r="AJ244" s="21">
        <v>7181.39</v>
      </c>
      <c r="AK244" s="21">
        <v>6889.39</v>
      </c>
      <c r="AL244" s="21">
        <v>0.0406606520464702</v>
      </c>
      <c r="AM244" s="21">
        <v>7205.94024419785</v>
      </c>
      <c r="AN244" s="58"/>
    </row>
    <row r="245">
      <c r="E245" s="68" t="s">
        <v>81</v>
      </c>
      <c r="F245" s="21">
        <v>7434.04</v>
      </c>
      <c r="G245" s="21">
        <v>6785.04</v>
      </c>
      <c r="H245" s="21">
        <v>0.0873011175619179</v>
      </c>
      <c r="I245" s="21">
        <v>7203.86550593376</v>
      </c>
      <c r="J245" s="58"/>
      <c r="K245" s="21">
        <v>7357.43</v>
      </c>
      <c r="L245" s="21">
        <v>5718.41269697049</v>
      </c>
      <c r="M245" s="21">
        <v>0.22277035636486</v>
      </c>
      <c r="N245" s="21">
        <v>7209.77032399178</v>
      </c>
      <c r="O245" s="58"/>
      <c r="AE245" s="21">
        <v>7447.98</v>
      </c>
      <c r="AF245" s="21">
        <v>7342.98</v>
      </c>
      <c r="AG245" s="21">
        <v>0.0140977822174604</v>
      </c>
      <c r="AH245" s="21">
        <v>7199.81966114044</v>
      </c>
      <c r="AI245" s="58"/>
      <c r="AJ245" s="21">
        <v>7414.03997819409</v>
      </c>
      <c r="AK245" s="21">
        <v>6733.04</v>
      </c>
      <c r="AL245" s="21">
        <v>0.0918527523721236</v>
      </c>
      <c r="AM245" s="21">
        <v>7219.67524504662</v>
      </c>
      <c r="AN245" s="58"/>
    </row>
    <row r="246">
      <c r="E246" s="57" t="s">
        <v>21</v>
      </c>
      <c r="F246" s="26">
        <f t="shared" ref="F246:G246" si="157">AVERAGE(F241:F245)</f>
        <v>7360.298</v>
      </c>
      <c r="G246" s="26">
        <f t="shared" si="157"/>
        <v>6912.298</v>
      </c>
      <c r="H246" s="26">
        <f>100*AVERAGE(H241:H245)</f>
        <v>6.008505518</v>
      </c>
      <c r="I246" s="26">
        <f>AVERAGE(I241:I245)</f>
        <v>7208.658036</v>
      </c>
      <c r="J246" s="59" t="str">
        <f>IF(MAX(ABS($F246-INDIRECT("'summary | ALG^({\gamma}) (low cost instances)'!F"&amp;ROW('summary | ALG^({gamma}) (low co'!$F$7)+(ROW()-12)/6)), ABS($G246-INDIRECT("'summary | ALG^({\gamma}) (low cost instances)'!G"&amp;ROW('summary | ALG^({gamma}) (low co'!$G$7)+(ROW()-12)/6)), ABS($H246-INDIRECT("'summary | ALG^({\gamma}) (low cost instances)'!H"&amp;ROW('summary | ALG^({gamma}) (low co'!$H$7)+(ROW()-12)/6)), ABS($I246-INDIRECT("'summary | ALG^({\gamma}) (low cost instances)'!I"&amp;ROW('summary | ALG^({gamma}) (low co'!$I$7)+(ROW()-12)/6)))&lt;0.01, "ok", "not ok")</f>
        <v>ok</v>
      </c>
      <c r="K246" s="26">
        <f t="shared" ref="K246:L246" si="158">AVERAGE(K241:K245)</f>
        <v>7063.776</v>
      </c>
      <c r="L246" s="26">
        <f t="shared" si="158"/>
        <v>5769.916848</v>
      </c>
      <c r="M246" s="26">
        <f>100*AVERAGE(M241:M245)</f>
        <v>17.61514537</v>
      </c>
      <c r="N246" s="26">
        <f>AVERAGE(N241:N245)</f>
        <v>7220.951002</v>
      </c>
      <c r="O246" s="59" t="str">
        <f>IF(MAX(ABS(K246-INDIRECT("'summary | ALG^({\gamma}) (low cost instances)'!L"&amp;ROW('summary | ALG^({gamma}) (low co'!$L$7)+(ROW()-12)/6)), ABS(L246-INDIRECT("'summary | ALG^({\gamma}) (low cost instances)'!M"&amp;ROW('summary | ALG^({gamma}) (low co'!$M$7)+(ROW()-12)/6)), ABS($M246-INDIRECT("'summary | ALG^({\gamma}) (low cost instances)'!N"&amp;ROW('summary | ALG^({gamma}) (low co'!$N$7)+(ROW()-12)/6)), ABS($N246-INDIRECT("'summary | ALG^({\gamma}) (low cost instances)'!O"&amp;ROW('summary | ALG^({gamma}) (low co'!$O$7)+(ROW()-12)/6)))&lt;0.00001, "ok", "not ok")</f>
        <v>ok</v>
      </c>
      <c r="AE246" s="26">
        <f t="shared" ref="AE246:AF246" si="159">AVERAGE(AE241:AE245)</f>
        <v>7056.256</v>
      </c>
      <c r="AF246" s="26">
        <f t="shared" si="159"/>
        <v>7005.056</v>
      </c>
      <c r="AG246" s="26">
        <f>100*AVERAGE(AG241:AG245)</f>
        <v>0.7116696569</v>
      </c>
      <c r="AH246" s="26">
        <f>AVERAGE(AH241:AH245)</f>
        <v>6314.182064</v>
      </c>
      <c r="AI246" s="59" t="str">
        <f>IF(MAX(ABS(AE246-INDIRECT("'summary | ALG^({\gamma}) (low cost instances)'!AJ"&amp;ROW('summary | ALG^({gamma}) (low co'!$AJ$7)+(ROW()-12)/6)), ABS(AF246-INDIRECT("'summary | ALG^({\gamma}) (low cost instances)'!AK"&amp;ROW('summary | ALG^({gamma}) (low co'!$AK$7)+(ROW()-12)/6)), ABS(AG246-INDIRECT("'summary | ALG^({\gamma}) (low cost instances)'!AL"&amp;ROW('summary | ALG^({gamma}) (low co'!$AL$7)+(ROW()-12)/6)), ABS(AH246-INDIRECT("'summary | ALG^({\gamma}) (low cost instances)'!AM"&amp;ROW('summary | ALG^({gamma}) (low co'!$AM$7)+(ROW()-12)/6)))&lt;0.01, "ok", "not ok")</f>
        <v>ok</v>
      </c>
      <c r="AJ246" s="26">
        <f t="shared" ref="AJ246:AK246" si="160">AVERAGE(AJ241:AJ245)</f>
        <v>7423.095996</v>
      </c>
      <c r="AK246" s="26">
        <f t="shared" si="160"/>
        <v>6900.896</v>
      </c>
      <c r="AL246" s="26">
        <f>100*AVERAGE(AL241:AL245)</f>
        <v>6.862900425</v>
      </c>
      <c r="AM246" s="26">
        <f>AVERAGE(AM241:AM245)</f>
        <v>7201.165735</v>
      </c>
      <c r="AN246" s="59" t="str">
        <f>IF(MAX(ABS(AJ246-INDIRECT("'summary | ALG^({\gamma}) (low cost instances)'!AV"&amp;ROW('summary | ALG^({gamma}) (low co'!$AV$7)+(ROW()-12)/6)), ABS(AK246-INDIRECT("'summary | ALG^({\gamma}) (low cost instances)'!AW"&amp;ROW('summary | ALG^({gamma}) (low co'!$AW$7)+(ROW()-12)/6)), ABS(AL246-INDIRECT("'summary | ALG^({\gamma}) (low cost instances)'!AX"&amp;ROW('summary | ALG^({gamma}) (low co'!$AX$7)+(ROW()-12)/6)), ABS(AM246-INDIRECT("'summary | ALG^({\gamma}) (low cost instances)'!AY"&amp;ROW('summary | ALG^({gamma}) (low co'!$AY$7)+(ROW()-12)/6)))&lt;0.01, "ok", "not ok")</f>
        <v>ok</v>
      </c>
    </row>
    <row r="247">
      <c r="D247" s="57" t="s">
        <v>21</v>
      </c>
      <c r="E247" s="82"/>
      <c r="F247" s="26"/>
      <c r="G247" s="26"/>
      <c r="H247" s="26"/>
      <c r="I247" s="26"/>
      <c r="J247" s="58"/>
      <c r="K247" s="26"/>
      <c r="L247" s="26"/>
      <c r="M247" s="26"/>
      <c r="N247" s="26"/>
      <c r="O247" s="58"/>
      <c r="AE247" s="27"/>
      <c r="AF247" s="27"/>
      <c r="AG247" s="27"/>
      <c r="AH247" s="27"/>
      <c r="AI247" s="58"/>
      <c r="AJ247" s="27"/>
      <c r="AK247" s="27"/>
      <c r="AL247" s="27"/>
      <c r="AM247" s="27"/>
      <c r="AN247" s="58"/>
    </row>
    <row r="248">
      <c r="C248" s="80">
        <v>5.0</v>
      </c>
      <c r="D248" s="80">
        <v>5.0</v>
      </c>
      <c r="E248" s="68" t="s">
        <v>32</v>
      </c>
      <c r="F248" s="21" t="s">
        <v>10</v>
      </c>
      <c r="G248" s="21" t="s">
        <v>10</v>
      </c>
      <c r="H248" s="21" t="s">
        <v>10</v>
      </c>
      <c r="I248" s="21" t="s">
        <v>10</v>
      </c>
      <c r="J248" s="58"/>
      <c r="K248" s="21">
        <v>2171.61</v>
      </c>
      <c r="L248" s="21">
        <v>2171.61</v>
      </c>
      <c r="M248" s="21">
        <v>0.0</v>
      </c>
      <c r="N248" s="21">
        <v>0.203552961349487</v>
      </c>
      <c r="O248" s="58"/>
      <c r="AE248" s="21">
        <v>1687.96</v>
      </c>
      <c r="AF248" s="21">
        <v>1687.96</v>
      </c>
      <c r="AG248" s="21">
        <v>0.0</v>
      </c>
      <c r="AH248" s="21">
        <v>0.476996183395386</v>
      </c>
      <c r="AI248" s="58"/>
      <c r="AJ248" s="21">
        <v>2119.07</v>
      </c>
      <c r="AK248" s="21">
        <v>2119.07</v>
      </c>
      <c r="AL248" s="21">
        <v>0.0</v>
      </c>
      <c r="AM248" s="21">
        <v>0.035963773727417</v>
      </c>
      <c r="AN248" s="58"/>
    </row>
    <row r="249">
      <c r="E249" s="68" t="s">
        <v>33</v>
      </c>
      <c r="F249" s="21" t="s">
        <v>10</v>
      </c>
      <c r="G249" s="21" t="s">
        <v>10</v>
      </c>
      <c r="H249" s="21" t="s">
        <v>10</v>
      </c>
      <c r="I249" s="21" t="s">
        <v>10</v>
      </c>
      <c r="J249" s="58"/>
      <c r="K249" s="21">
        <v>1999.88</v>
      </c>
      <c r="L249" s="21">
        <v>1999.88</v>
      </c>
      <c r="M249" s="21">
        <v>0.0</v>
      </c>
      <c r="N249" s="21">
        <v>0.285855054855347</v>
      </c>
      <c r="O249" s="58"/>
      <c r="AE249" s="21">
        <v>2027.46</v>
      </c>
      <c r="AF249" s="21">
        <v>2027.46</v>
      </c>
      <c r="AG249" s="21">
        <v>0.0</v>
      </c>
      <c r="AH249" s="21">
        <v>0.514401197433472</v>
      </c>
      <c r="AI249" s="58"/>
      <c r="AJ249" s="21">
        <v>2392.12</v>
      </c>
      <c r="AK249" s="21">
        <v>2392.12</v>
      </c>
      <c r="AL249" s="21">
        <v>0.0</v>
      </c>
      <c r="AM249" s="21">
        <v>0.0605509281158447</v>
      </c>
      <c r="AN249" s="58"/>
    </row>
    <row r="250">
      <c r="E250" s="68" t="s">
        <v>34</v>
      </c>
      <c r="F250" s="21">
        <v>3945.02</v>
      </c>
      <c r="G250" s="21">
        <v>3945.02</v>
      </c>
      <c r="H250" s="21">
        <v>0.0</v>
      </c>
      <c r="I250" s="21">
        <v>14.043</v>
      </c>
      <c r="J250" s="58"/>
      <c r="K250" s="21">
        <v>3945.02</v>
      </c>
      <c r="L250" s="21">
        <v>3945.02</v>
      </c>
      <c r="M250" s="21">
        <v>0.0</v>
      </c>
      <c r="N250" s="21">
        <v>0.183210134506226</v>
      </c>
      <c r="O250" s="58"/>
      <c r="AE250" s="21">
        <v>3945.02</v>
      </c>
      <c r="AF250" s="21">
        <v>3945.02</v>
      </c>
      <c r="AG250" s="21">
        <v>0.0</v>
      </c>
      <c r="AH250" s="21">
        <v>0.357281923294067</v>
      </c>
      <c r="AI250" s="58"/>
      <c r="AJ250" s="21">
        <v>3945.02</v>
      </c>
      <c r="AK250" s="21">
        <v>3945.02</v>
      </c>
      <c r="AL250" s="21">
        <v>0.0</v>
      </c>
      <c r="AM250" s="21">
        <v>1.98388481140137</v>
      </c>
      <c r="AN250" s="58"/>
    </row>
    <row r="251">
      <c r="E251" s="68" t="s">
        <v>35</v>
      </c>
      <c r="F251" s="21" t="s">
        <v>10</v>
      </c>
      <c r="G251" s="21" t="s">
        <v>10</v>
      </c>
      <c r="H251" s="21" t="s">
        <v>10</v>
      </c>
      <c r="I251" s="21" t="s">
        <v>10</v>
      </c>
      <c r="J251" s="58"/>
      <c r="K251" s="21">
        <v>3384.41</v>
      </c>
      <c r="L251" s="21">
        <v>3384.41</v>
      </c>
      <c r="M251" s="21">
        <v>0.0</v>
      </c>
      <c r="N251" s="21">
        <v>0.682780981063843</v>
      </c>
      <c r="O251" s="58"/>
      <c r="AE251" s="21">
        <v>3384.41</v>
      </c>
      <c r="AF251" s="21">
        <v>3384.41</v>
      </c>
      <c r="AG251" s="21">
        <v>0.0</v>
      </c>
      <c r="AH251" s="21">
        <v>0.729437112808228</v>
      </c>
      <c r="AI251" s="58"/>
      <c r="AJ251" s="21" t="s">
        <v>10</v>
      </c>
      <c r="AK251" s="21" t="s">
        <v>10</v>
      </c>
      <c r="AL251" s="21" t="s">
        <v>10</v>
      </c>
      <c r="AM251" s="21" t="s">
        <v>10</v>
      </c>
      <c r="AN251" s="58"/>
    </row>
    <row r="252">
      <c r="E252" s="68" t="s">
        <v>36</v>
      </c>
      <c r="F252" s="21" t="s">
        <v>10</v>
      </c>
      <c r="G252" s="21" t="s">
        <v>10</v>
      </c>
      <c r="H252" s="21" t="s">
        <v>10</v>
      </c>
      <c r="I252" s="21" t="s">
        <v>10</v>
      </c>
      <c r="J252" s="58"/>
      <c r="K252" s="21" t="s">
        <v>10</v>
      </c>
      <c r="L252" s="21" t="s">
        <v>10</v>
      </c>
      <c r="M252" s="21" t="s">
        <v>10</v>
      </c>
      <c r="N252" s="21" t="s">
        <v>10</v>
      </c>
      <c r="O252" s="58"/>
      <c r="AE252" s="21">
        <v>1973.54</v>
      </c>
      <c r="AF252" s="21">
        <v>1973.54</v>
      </c>
      <c r="AG252" s="21">
        <v>0.0</v>
      </c>
      <c r="AH252" s="21">
        <v>0.411175012588501</v>
      </c>
      <c r="AI252" s="58"/>
      <c r="AJ252" s="21" t="s">
        <v>10</v>
      </c>
      <c r="AK252" s="21" t="s">
        <v>10</v>
      </c>
      <c r="AL252" s="21" t="s">
        <v>10</v>
      </c>
      <c r="AM252" s="21" t="s">
        <v>10</v>
      </c>
      <c r="AN252" s="58"/>
    </row>
    <row r="253">
      <c r="E253" s="57" t="s">
        <v>21</v>
      </c>
      <c r="F253" s="26">
        <f t="shared" ref="F253:I253" si="161">AVERAGE(F248:F252)</f>
        <v>3945.02</v>
      </c>
      <c r="G253" s="26">
        <f t="shared" si="161"/>
        <v>3945.02</v>
      </c>
      <c r="H253" s="26">
        <f t="shared" si="161"/>
        <v>0</v>
      </c>
      <c r="I253" s="26">
        <f t="shared" si="161"/>
        <v>14.043</v>
      </c>
      <c r="J253" s="59" t="str">
        <f>IF(MAX(ABS($F253-INDIRECT("'summary | ALG^({\gamma}) (low cost instances)'!F"&amp;ROW('summary | ALG^({gamma}) (low co'!$F$8)+(ROW()-13)/6)), ABS($G253-INDIRECT("'summary | ALG^({\gamma}) (low cost instances)'!G"&amp;ROW('summary | ALG^({gamma}) (low co'!$G$8)+(ROW()-13)/6)), ABS($H253-INDIRECT("'summary | ALG^({\gamma}) (low cost instances)'!H"&amp;ROW('summary | ALG^({gamma}) (low co'!$H$8)+(ROW()-13)/6)), ABS($I253-INDIRECT("'summary | ALG^({\gamma}) (low cost instances)'!I"&amp;ROW('summary | ALG^({gamma}) (low co'!$I$8)+(ROW()-13)/6)))&lt;0.01, "ok", "not ok")</f>
        <v>ok</v>
      </c>
      <c r="K253" s="26">
        <f t="shared" ref="K253:L253" si="162">AVERAGE(K248:K252)</f>
        <v>2875.23</v>
      </c>
      <c r="L253" s="26">
        <f t="shared" si="162"/>
        <v>2875.23</v>
      </c>
      <c r="M253" s="26">
        <f>100*AVERAGE(M248:M252)</f>
        <v>0</v>
      </c>
      <c r="N253" s="26">
        <f>AVERAGE(N248:N252)</f>
        <v>0.3388497829</v>
      </c>
      <c r="O253" s="59" t="str">
        <f>IF(MAX(ABS(K253-INDIRECT("'summary | ALG^({\gamma}) (low cost instances)'!L"&amp;ROW('summary | ALG^({gamma}) (low co'!$L$8)+(ROW()-13)/6)), ABS(L253-INDIRECT("'summary | ALG^({\gamma}) (low cost instances)'!M"&amp;ROW('summary | ALG^({gamma}) (low co'!$M$8)+(ROW()-13)/6)), ABS($M253-INDIRECT("'summary | ALG^({\gamma}) (low cost instances)'!N"&amp;ROW('summary | ALG^({gamma}) (low co'!$N$8)+(ROW()-13)/6)), ABS($N253-INDIRECT("'summary | ALG^({\gamma}) (low cost instances)'!O"&amp;ROW('summary | ALG^({gamma}) (low co'!$O$8)+(ROW()-13)/6)))&lt;0.00001, "ok", "not ok")</f>
        <v>ok</v>
      </c>
      <c r="AE253" s="26">
        <f t="shared" ref="AE253:AF253" si="163">AVERAGE(AE248:AE252)</f>
        <v>2603.678</v>
      </c>
      <c r="AF253" s="26">
        <f t="shared" si="163"/>
        <v>2603.678</v>
      </c>
      <c r="AG253" s="26">
        <f>100*AVERAGE(AG248:AG252)</f>
        <v>0</v>
      </c>
      <c r="AH253" s="26">
        <f>AVERAGE(AH248:AH252)</f>
        <v>0.4978582859</v>
      </c>
      <c r="AI253" s="59" t="str">
        <f>IF(MAX(ABS(AE253-INDIRECT("'summary | ALG^({\gamma}) (low cost instances)'!AJ"&amp;ROW('summary | ALG^({gamma}) (low co'!$AJ$8)+(ROW()-13)/6)), ABS(AF253-INDIRECT("'summary | ALG^({\gamma}) (low cost instances)'!AK"&amp;ROW('summary | ALG^({gamma}) (low co'!$AK$8)+(ROW()-13)/6)), ABS(AG253-INDIRECT("'summary | ALG^({\gamma}) (low cost instances)'!AL"&amp;ROW('summary | ALG^({gamma}) (low co'!$AL$8)+(ROW()-13)/6)), ABS(AH253-INDIRECT("'summary | ALG^({\gamma}) (low cost instances)'!AM"&amp;ROW('summary | ALG^({gamma}) (low co'!$AM$8)+(ROW()-13)/6)))&lt;0.01, "ok", "not ok")</f>
        <v>ok</v>
      </c>
      <c r="AJ253" s="26">
        <f t="shared" ref="AJ253:AK253" si="164">AVERAGE(AJ248:AJ252)</f>
        <v>2818.736667</v>
      </c>
      <c r="AK253" s="26">
        <f t="shared" si="164"/>
        <v>2818.736667</v>
      </c>
      <c r="AL253" s="26">
        <f>100*AVERAGE(AL248:AL252)</f>
        <v>0</v>
      </c>
      <c r="AM253" s="26">
        <f>AVERAGE(AM248:AM252)</f>
        <v>0.6934665044</v>
      </c>
      <c r="AN253" s="59" t="str">
        <f>IF(MAX(ABS(AJ253-INDIRECT("'summary | ALG^({\gamma}) (low cost instances)'!AV"&amp;ROW('summary | ALG^({gamma}) (low co'!$AV$8)+(ROW()-13)/6)), ABS(AK253-INDIRECT("'summary | ALG^({\gamma}) (low cost instances)'!AW"&amp;ROW('summary | ALG^({gamma}) (low co'!$AW$8)+(ROW()-13)/6)), ABS(AL253-INDIRECT("'summary | ALG^({\gamma}) (low cost instances)'!AX"&amp;ROW('summary | ALG^({gamma}) (low co'!$AX$8)+(ROW()-13)/6)), ABS(AM253-INDIRECT("'summary | ALG^({\gamma}) (low cost instances)'!AY"&amp;ROW('summary | ALG^({gamma}) (low co'!$AY$8)+(ROW()-13)/6)))&lt;0.01, "ok", "not ok")</f>
        <v>ok</v>
      </c>
    </row>
    <row r="254">
      <c r="D254" s="80">
        <v>10.0</v>
      </c>
      <c r="E254" s="68" t="s">
        <v>37</v>
      </c>
      <c r="F254" s="21">
        <v>4358.22</v>
      </c>
      <c r="G254" s="21">
        <v>4358.22</v>
      </c>
      <c r="H254" s="21">
        <v>0.0</v>
      </c>
      <c r="I254" s="21">
        <v>1.44559455871582</v>
      </c>
      <c r="J254" s="58"/>
      <c r="K254" s="21">
        <v>4184.86</v>
      </c>
      <c r="L254" s="21">
        <v>4184.86</v>
      </c>
      <c r="M254" s="21">
        <v>0.0</v>
      </c>
      <c r="N254" s="21">
        <v>12.0831589698792</v>
      </c>
      <c r="O254" s="58"/>
      <c r="AE254" s="21">
        <v>3994.03</v>
      </c>
      <c r="AF254" s="21">
        <v>3994.03</v>
      </c>
      <c r="AG254" s="21">
        <v>0.0</v>
      </c>
      <c r="AH254" s="21">
        <v>1552.02452039719</v>
      </c>
      <c r="AI254" s="58"/>
      <c r="AJ254" s="21">
        <v>4358.22</v>
      </c>
      <c r="AK254" s="21">
        <v>4358.22</v>
      </c>
      <c r="AL254" s="21">
        <v>0.0</v>
      </c>
      <c r="AM254" s="21">
        <v>1.49098944664001</v>
      </c>
      <c r="AN254" s="58"/>
    </row>
    <row r="255">
      <c r="E255" s="68" t="s">
        <v>38</v>
      </c>
      <c r="F255" s="21">
        <v>5411.34</v>
      </c>
      <c r="G255" s="21">
        <v>5411.34</v>
      </c>
      <c r="H255" s="21">
        <v>0.0</v>
      </c>
      <c r="I255" s="21">
        <v>1.18482708930969</v>
      </c>
      <c r="J255" s="58"/>
      <c r="K255" s="21">
        <v>4774.23</v>
      </c>
      <c r="L255" s="21">
        <v>4774.23</v>
      </c>
      <c r="M255" s="21">
        <v>0.0</v>
      </c>
      <c r="N255" s="21">
        <v>7.80527496337891</v>
      </c>
      <c r="O255" s="58"/>
      <c r="AE255" s="21">
        <v>4615.71</v>
      </c>
      <c r="AF255" s="21">
        <v>4615.71</v>
      </c>
      <c r="AG255" s="21">
        <v>0.0</v>
      </c>
      <c r="AH255" s="21">
        <v>10.0967261791229</v>
      </c>
      <c r="AI255" s="58"/>
      <c r="AJ255" s="21">
        <v>5411.34</v>
      </c>
      <c r="AK255" s="21">
        <v>5411.34</v>
      </c>
      <c r="AL255" s="21">
        <v>0.0</v>
      </c>
      <c r="AM255" s="21">
        <v>0.903172254562378</v>
      </c>
      <c r="AN255" s="58"/>
    </row>
    <row r="256">
      <c r="E256" s="68" t="s">
        <v>39</v>
      </c>
      <c r="F256" s="21">
        <v>3875.63</v>
      </c>
      <c r="G256" s="21">
        <v>3875.63</v>
      </c>
      <c r="H256" s="21">
        <v>0.0</v>
      </c>
      <c r="I256" s="21">
        <v>0.749196786880493</v>
      </c>
      <c r="J256" s="58"/>
      <c r="K256" s="21">
        <v>3340.18</v>
      </c>
      <c r="L256" s="21">
        <v>3340.18</v>
      </c>
      <c r="M256" s="21">
        <v>0.0</v>
      </c>
      <c r="N256" s="21">
        <v>3.83253502845764</v>
      </c>
      <c r="O256" s="58"/>
      <c r="AE256" s="21">
        <v>3340.18</v>
      </c>
      <c r="AF256" s="21">
        <v>3340.18</v>
      </c>
      <c r="AG256" s="21">
        <v>0.0</v>
      </c>
      <c r="AH256" s="21">
        <v>3.97372388839722</v>
      </c>
      <c r="AI256" s="58"/>
      <c r="AJ256" s="21">
        <v>3728.63</v>
      </c>
      <c r="AK256" s="21">
        <v>3728.63</v>
      </c>
      <c r="AL256" s="21">
        <v>0.0</v>
      </c>
      <c r="AM256" s="21">
        <v>0.899825096130371</v>
      </c>
      <c r="AN256" s="58"/>
    </row>
    <row r="257">
      <c r="E257" s="68" t="s">
        <v>40</v>
      </c>
      <c r="F257" s="21">
        <v>5094.82</v>
      </c>
      <c r="G257" s="21">
        <v>5094.82</v>
      </c>
      <c r="H257" s="21">
        <v>0.0</v>
      </c>
      <c r="I257" s="21">
        <v>1.159897108078</v>
      </c>
      <c r="J257" s="58"/>
      <c r="K257" s="21">
        <v>4887.36</v>
      </c>
      <c r="L257" s="21">
        <v>4887.36</v>
      </c>
      <c r="M257" s="21">
        <v>0.0</v>
      </c>
      <c r="N257" s="21">
        <v>10.3039989471436</v>
      </c>
      <c r="O257" s="58"/>
      <c r="AE257" s="21">
        <v>4453.82</v>
      </c>
      <c r="AF257" s="21">
        <v>4453.82</v>
      </c>
      <c r="AG257" s="21">
        <v>0.0</v>
      </c>
      <c r="AH257" s="21">
        <v>6.00743627548218</v>
      </c>
      <c r="AI257" s="58"/>
      <c r="AJ257" s="21">
        <v>5094.82</v>
      </c>
      <c r="AK257" s="21">
        <v>5094.82</v>
      </c>
      <c r="AL257" s="21">
        <v>0.0</v>
      </c>
      <c r="AM257" s="21">
        <v>1.19862723350525</v>
      </c>
      <c r="AN257" s="58"/>
    </row>
    <row r="258">
      <c r="E258" s="68" t="s">
        <v>41</v>
      </c>
      <c r="F258" s="21">
        <v>3757.95</v>
      </c>
      <c r="G258" s="21">
        <v>3757.95</v>
      </c>
      <c r="H258" s="21">
        <v>0.0</v>
      </c>
      <c r="I258" s="21">
        <v>0.693975687026978</v>
      </c>
      <c r="J258" s="58"/>
      <c r="K258" s="21">
        <v>2911.11</v>
      </c>
      <c r="L258" s="21">
        <v>2911.11</v>
      </c>
      <c r="M258" s="21">
        <v>0.0</v>
      </c>
      <c r="N258" s="21">
        <v>5.7188150882721</v>
      </c>
      <c r="O258" s="58"/>
      <c r="AE258" s="21">
        <v>3397.33</v>
      </c>
      <c r="AF258" s="21">
        <v>3397.33</v>
      </c>
      <c r="AG258" s="21">
        <v>0.0</v>
      </c>
      <c r="AH258" s="21">
        <v>2.08229088783264</v>
      </c>
      <c r="AI258" s="58"/>
      <c r="AJ258" s="21">
        <v>3757.95</v>
      </c>
      <c r="AK258" s="21">
        <v>3757.95</v>
      </c>
      <c r="AL258" s="21">
        <v>0.0</v>
      </c>
      <c r="AM258" s="21">
        <v>0.619517087936401</v>
      </c>
      <c r="AN258" s="58"/>
    </row>
    <row r="259">
      <c r="E259" s="57" t="s">
        <v>21</v>
      </c>
      <c r="F259" s="26">
        <f t="shared" ref="F259:I259" si="165">AVERAGE(F254:F258)</f>
        <v>4499.592</v>
      </c>
      <c r="G259" s="26">
        <f t="shared" si="165"/>
        <v>4499.592</v>
      </c>
      <c r="H259" s="26">
        <f t="shared" si="165"/>
        <v>0</v>
      </c>
      <c r="I259" s="26">
        <f t="shared" si="165"/>
        <v>1.046698246</v>
      </c>
      <c r="J259" s="59" t="str">
        <f>IF(MAX(ABS($F259-INDIRECT("'summary | ALG^({\gamma}) (low cost instances)'!F"&amp;ROW('summary | ALG^({gamma}) (low co'!$F$8)+(ROW()-13)/6)), ABS($G259-INDIRECT("'summary | ALG^({\gamma}) (low cost instances)'!G"&amp;ROW('summary | ALG^({gamma}) (low co'!$G$8)+(ROW()-13)/6)), ABS($H259-INDIRECT("'summary | ALG^({\gamma}) (low cost instances)'!H"&amp;ROW('summary | ALG^({gamma}) (low co'!$H$8)+(ROW()-13)/6)), ABS($I259-INDIRECT("'summary | ALG^({\gamma}) (low cost instances)'!I"&amp;ROW('summary | ALG^({gamma}) (low co'!$I$8)+(ROW()-13)/6)))&lt;0.001, "ok", "not ok")</f>
        <v>ok</v>
      </c>
      <c r="K259" s="26">
        <f t="shared" ref="K259:L259" si="166">AVERAGE(K254:K258)</f>
        <v>4019.548</v>
      </c>
      <c r="L259" s="26">
        <f t="shared" si="166"/>
        <v>4019.548</v>
      </c>
      <c r="M259" s="26">
        <f>100*AVERAGE(M254:M258)</f>
        <v>0</v>
      </c>
      <c r="N259" s="26">
        <f>AVERAGE(N254:N258)</f>
        <v>7.948756599</v>
      </c>
      <c r="O259" s="59" t="str">
        <f>IF(MAX(ABS(K259-INDIRECT("'summary | ALG^({\gamma}) (low cost instances)'!L"&amp;ROW('summary | ALG^({gamma}) (low co'!$L$8)+(ROW()-13)/6)), ABS(L259-INDIRECT("'summary | ALG^({\gamma}) (low cost instances)'!M"&amp;ROW('summary | ALG^({gamma}) (low co'!$M$8)+(ROW()-13)/6)), ABS($M259-INDIRECT("'summary | ALG^({\gamma}) (low cost instances)'!N"&amp;ROW('summary | ALG^({gamma}) (low co'!$N$8)+(ROW()-13)/6)), ABS($N259-INDIRECT("'summary | ALG^({\gamma}) (low cost instances)'!O"&amp;ROW('summary | ALG^({gamma}) (low co'!$O$8)+(ROW()-13)/6)))&lt;0.00001, "ok", "not ok")</f>
        <v>ok</v>
      </c>
      <c r="AE259" s="26">
        <f t="shared" ref="AE259:AF259" si="167">AVERAGE(AE254:AE258)</f>
        <v>3960.214</v>
      </c>
      <c r="AF259" s="26">
        <f t="shared" si="167"/>
        <v>3960.214</v>
      </c>
      <c r="AG259" s="26">
        <f>100*AVERAGE(AG254:AG258)</f>
        <v>0</v>
      </c>
      <c r="AH259" s="26">
        <f>AVERAGE(AH254:AH258)</f>
        <v>314.8369395</v>
      </c>
      <c r="AI259" s="59" t="str">
        <f>IF(MAX(ABS(AE259-INDIRECT("'summary | ALG^({\gamma}) (low cost instances)'!AJ"&amp;ROW('summary | ALG^({gamma}) (low co'!$AJ$8)+(ROW()-13)/6)), ABS(AF259-INDIRECT("'summary | ALG^({\gamma}) (low cost instances)'!AK"&amp;ROW('summary | ALG^({gamma}) (low co'!$AK$8)+(ROW()-13)/6)), ABS(AG259-INDIRECT("'summary | ALG^({\gamma}) (low cost instances)'!AL"&amp;ROW('summary | ALG^({gamma}) (low co'!$AL$8)+(ROW()-13)/6)), ABS(AH259-INDIRECT("'summary | ALG^({\gamma}) (low cost instances)'!AM"&amp;ROW('summary | ALG^({gamma}) (low co'!$AM$8)+(ROW()-13)/6)))&lt;0.01, "ok", "not ok")</f>
        <v>ok</v>
      </c>
      <c r="AJ259" s="26">
        <f t="shared" ref="AJ259:AK259" si="168">AVERAGE(AJ254:AJ258)</f>
        <v>4470.192</v>
      </c>
      <c r="AK259" s="26">
        <f t="shared" si="168"/>
        <v>4470.192</v>
      </c>
      <c r="AL259" s="26">
        <f>100*AVERAGE(AL254:AL258)</f>
        <v>0</v>
      </c>
      <c r="AM259" s="26">
        <f>AVERAGE(AM254:AM258)</f>
        <v>1.022426224</v>
      </c>
      <c r="AN259" s="59" t="str">
        <f>IF(MAX(ABS(AJ259-INDIRECT("'summary | ALG^({\gamma}) (low cost instances)'!AV"&amp;ROW('summary | ALG^({gamma}) (low co'!$AV$8)+(ROW()-13)/6)), ABS(AK259-INDIRECT("'summary | ALG^({\gamma}) (low cost instances)'!AW"&amp;ROW('summary | ALG^({gamma}) (low co'!$AW$8)+(ROW()-13)/6)), ABS(AL259-INDIRECT("'summary | ALG^({\gamma}) (low cost instances)'!AX"&amp;ROW('summary | ALG^({gamma}) (low co'!$AX$8)+(ROW()-13)/6)), ABS(AM259-INDIRECT("'summary | ALG^({\gamma}) (low cost instances)'!AY"&amp;ROW('summary | ALG^({gamma}) (low co'!$AY$8)+(ROW()-13)/6)))&lt;0.01, "ok", "not ok")</f>
        <v>ok</v>
      </c>
    </row>
    <row r="260">
      <c r="D260" s="80">
        <v>15.0</v>
      </c>
      <c r="E260" s="68" t="s">
        <v>42</v>
      </c>
      <c r="F260" s="21">
        <v>4412.41</v>
      </c>
      <c r="G260" s="21">
        <v>4412.41</v>
      </c>
      <c r="H260" s="21">
        <v>0.0</v>
      </c>
      <c r="I260" s="21">
        <v>3.2111508846283</v>
      </c>
      <c r="J260" s="58"/>
      <c r="K260" s="21">
        <v>3741.77</v>
      </c>
      <c r="L260" s="21">
        <v>3741.77</v>
      </c>
      <c r="M260" s="21">
        <v>0.0</v>
      </c>
      <c r="N260" s="21">
        <v>18.4321269989014</v>
      </c>
      <c r="O260" s="58"/>
      <c r="AE260" s="21">
        <v>3907.38</v>
      </c>
      <c r="AF260" s="21">
        <v>3907.38</v>
      </c>
      <c r="AG260" s="21">
        <v>0.0</v>
      </c>
      <c r="AH260" s="21">
        <v>20.7135169506073</v>
      </c>
      <c r="AI260" s="58"/>
      <c r="AJ260" s="21">
        <v>4412.41</v>
      </c>
      <c r="AK260" s="21">
        <v>4412.41</v>
      </c>
      <c r="AL260" s="21">
        <v>0.0</v>
      </c>
      <c r="AM260" s="21">
        <v>3.5392370223999</v>
      </c>
      <c r="AN260" s="58"/>
    </row>
    <row r="261">
      <c r="E261" s="68" t="s">
        <v>43</v>
      </c>
      <c r="F261" s="21">
        <v>4612.59</v>
      </c>
      <c r="G261" s="21">
        <v>4612.59</v>
      </c>
      <c r="H261" s="21">
        <v>0.0</v>
      </c>
      <c r="I261" s="21">
        <v>2.97306823730469</v>
      </c>
      <c r="J261" s="58"/>
      <c r="K261" s="21">
        <v>4129.19</v>
      </c>
      <c r="L261" s="21">
        <v>4129.19</v>
      </c>
      <c r="M261" s="21">
        <v>0.0</v>
      </c>
      <c r="N261" s="21">
        <v>14.3061809539795</v>
      </c>
      <c r="O261" s="58"/>
      <c r="AE261" s="21">
        <v>4110.47</v>
      </c>
      <c r="AF261" s="21">
        <v>4110.47</v>
      </c>
      <c r="AG261" s="21">
        <v>0.0</v>
      </c>
      <c r="AH261" s="21">
        <v>22.876307964325</v>
      </c>
      <c r="AI261" s="58"/>
      <c r="AJ261" s="21">
        <v>4440.54</v>
      </c>
      <c r="AK261" s="21">
        <v>4440.54</v>
      </c>
      <c r="AL261" s="21">
        <v>0.0</v>
      </c>
      <c r="AM261" s="21">
        <v>3.19369411468506</v>
      </c>
      <c r="AN261" s="58"/>
    </row>
    <row r="262">
      <c r="E262" s="68" t="s">
        <v>44</v>
      </c>
      <c r="F262" s="21">
        <v>4738.99</v>
      </c>
      <c r="G262" s="21">
        <v>4738.99</v>
      </c>
      <c r="H262" s="21">
        <v>0.0</v>
      </c>
      <c r="I262" s="21">
        <v>3.49872803688049</v>
      </c>
      <c r="J262" s="58"/>
      <c r="K262" s="21">
        <v>4025.75</v>
      </c>
      <c r="L262" s="21">
        <v>4025.75</v>
      </c>
      <c r="M262" s="21">
        <v>0.0</v>
      </c>
      <c r="N262" s="21">
        <v>24.2149150371552</v>
      </c>
      <c r="O262" s="58"/>
      <c r="AE262" s="21">
        <v>4560.51</v>
      </c>
      <c r="AF262" s="21">
        <v>4560.51</v>
      </c>
      <c r="AG262" s="21">
        <v>0.0</v>
      </c>
      <c r="AH262" s="21">
        <v>19.8550848960876</v>
      </c>
      <c r="AI262" s="58"/>
      <c r="AJ262" s="21">
        <v>4738.99</v>
      </c>
      <c r="AK262" s="21">
        <v>4738.99</v>
      </c>
      <c r="AL262" s="21">
        <v>0.0</v>
      </c>
      <c r="AM262" s="21">
        <v>5.60914492607117</v>
      </c>
      <c r="AN262" s="58"/>
    </row>
    <row r="263">
      <c r="E263" s="68" t="s">
        <v>45</v>
      </c>
      <c r="F263" s="21">
        <v>4513.82</v>
      </c>
      <c r="G263" s="21">
        <v>4513.82</v>
      </c>
      <c r="H263" s="21">
        <v>0.0</v>
      </c>
      <c r="I263" s="21">
        <v>1.68750905990601</v>
      </c>
      <c r="J263" s="58"/>
      <c r="K263" s="21">
        <v>4383.13</v>
      </c>
      <c r="L263" s="21">
        <v>4383.13</v>
      </c>
      <c r="M263" s="21">
        <v>0.0</v>
      </c>
      <c r="N263" s="21">
        <v>17.3344383239746</v>
      </c>
      <c r="O263" s="58"/>
      <c r="AE263" s="21">
        <v>3755.46</v>
      </c>
      <c r="AF263" s="21">
        <v>3755.46</v>
      </c>
      <c r="AG263" s="21">
        <v>0.0</v>
      </c>
      <c r="AH263" s="21">
        <v>8.31405329704285</v>
      </c>
      <c r="AI263" s="58"/>
      <c r="AJ263" s="21">
        <v>4488.86</v>
      </c>
      <c r="AK263" s="21">
        <v>4488.86</v>
      </c>
      <c r="AL263" s="21">
        <v>0.0</v>
      </c>
      <c r="AM263" s="21">
        <v>2.86861562728882</v>
      </c>
      <c r="AN263" s="58"/>
    </row>
    <row r="264">
      <c r="E264" s="68" t="s">
        <v>46</v>
      </c>
      <c r="F264" s="21">
        <v>4829.4</v>
      </c>
      <c r="G264" s="21">
        <v>4829.4</v>
      </c>
      <c r="H264" s="21">
        <v>0.0</v>
      </c>
      <c r="I264" s="21">
        <v>2.14700126647949</v>
      </c>
      <c r="J264" s="58"/>
      <c r="K264" s="21">
        <v>4175.68</v>
      </c>
      <c r="L264" s="21">
        <v>4175.68</v>
      </c>
      <c r="M264" s="21">
        <v>0.0</v>
      </c>
      <c r="N264" s="21">
        <v>39.3378570079803</v>
      </c>
      <c r="O264" s="58"/>
      <c r="AE264" s="21">
        <v>4377.87</v>
      </c>
      <c r="AF264" s="21">
        <v>4377.87</v>
      </c>
      <c r="AG264" s="21">
        <v>0.0</v>
      </c>
      <c r="AH264" s="21">
        <v>18.6554338932037</v>
      </c>
      <c r="AI264" s="58"/>
      <c r="AJ264" s="21">
        <v>4814.12</v>
      </c>
      <c r="AK264" s="21">
        <v>4814.12</v>
      </c>
      <c r="AL264" s="21">
        <v>0.0</v>
      </c>
      <c r="AM264" s="21">
        <v>3.8038318157196</v>
      </c>
      <c r="AN264" s="58"/>
    </row>
    <row r="265">
      <c r="E265" s="57" t="s">
        <v>21</v>
      </c>
      <c r="F265" s="26">
        <f t="shared" ref="F265:I265" si="169">AVERAGE(F260:F264)</f>
        <v>4621.442</v>
      </c>
      <c r="G265" s="26">
        <f t="shared" si="169"/>
        <v>4621.442</v>
      </c>
      <c r="H265" s="26">
        <f t="shared" si="169"/>
        <v>0</v>
      </c>
      <c r="I265" s="26">
        <f t="shared" si="169"/>
        <v>2.703491497</v>
      </c>
      <c r="J265" s="59" t="str">
        <f>IF(MAX(ABS($F265-INDIRECT("'summary | ALG^({\gamma}) (low cost instances)'!F"&amp;ROW('summary | ALG^({gamma}) (low co'!$F$8)+(ROW()-13)/6)), ABS($G265-INDIRECT("'summary | ALG^({\gamma}) (low cost instances)'!G"&amp;ROW('summary | ALG^({gamma}) (low co'!$G$8)+(ROW()-13)/6)), ABS($H265-INDIRECT("'summary | ALG^({\gamma}) (low cost instances)'!H"&amp;ROW('summary | ALG^({gamma}) (low co'!$H$8)+(ROW()-13)/6)), ABS($I265-INDIRECT("'summary | ALG^({\gamma}) (low cost instances)'!I"&amp;ROW('summary | ALG^({gamma}) (low co'!$I$8)+(ROW()-13)/6)))&lt;0.001, "ok", "not ok")</f>
        <v>ok</v>
      </c>
      <c r="K265" s="26">
        <f t="shared" ref="K265:L265" si="170">AVERAGE(K260:K264)</f>
        <v>4091.104</v>
      </c>
      <c r="L265" s="26">
        <f t="shared" si="170"/>
        <v>4091.104</v>
      </c>
      <c r="M265" s="26">
        <f>100*AVERAGE(M260:M264)</f>
        <v>0</v>
      </c>
      <c r="N265" s="26">
        <f>AVERAGE(N260:N264)</f>
        <v>22.72510366</v>
      </c>
      <c r="O265" s="59" t="str">
        <f>IF(MAX(ABS(K265-INDIRECT("'summary | ALG^({\gamma}) (low cost instances)'!L"&amp;ROW('summary | ALG^({gamma}) (low co'!$L$8)+(ROW()-13)/6)), ABS(L265-INDIRECT("'summary | ALG^({\gamma}) (low cost instances)'!M"&amp;ROW('summary | ALG^({gamma}) (low co'!$M$8)+(ROW()-13)/6)), ABS($M265-INDIRECT("'summary | ALG^({\gamma}) (low cost instances)'!N"&amp;ROW('summary | ALG^({gamma}) (low co'!$N$8)+(ROW()-13)/6)), ABS($N265-INDIRECT("'summary | ALG^({\gamma}) (low cost instances)'!O"&amp;ROW('summary | ALG^({gamma}) (low co'!$O$8)+(ROW()-13)/6)))&lt;0.00001, "ok", "not ok")</f>
        <v>ok</v>
      </c>
      <c r="AE265" s="26">
        <f t="shared" ref="AE265:AF265" si="171">AVERAGE(AE260:AE264)</f>
        <v>4142.338</v>
      </c>
      <c r="AF265" s="26">
        <f t="shared" si="171"/>
        <v>4142.338</v>
      </c>
      <c r="AG265" s="26">
        <f>100*AVERAGE(AG260:AG264)</f>
        <v>0</v>
      </c>
      <c r="AH265" s="26">
        <f>AVERAGE(AH260:AH264)</f>
        <v>18.0828794</v>
      </c>
      <c r="AI265" s="59" t="str">
        <f>IF(MAX(ABS(AE265-INDIRECT("'summary | ALG^({\gamma}) (low cost instances)'!AJ"&amp;ROW('summary | ALG^({gamma}) (low co'!$AJ$8)+(ROW()-13)/6)), ABS(AF265-INDIRECT("'summary | ALG^({\gamma}) (low cost instances)'!AK"&amp;ROW('summary | ALG^({gamma}) (low co'!$AK$8)+(ROW()-13)/6)), ABS(AG265-INDIRECT("'summary | ALG^({\gamma}) (low cost instances)'!AL"&amp;ROW('summary | ALG^({gamma}) (low co'!$AL$8)+(ROW()-13)/6)), ABS(AH265-INDIRECT("'summary | ALG^({\gamma}) (low cost instances)'!AM"&amp;ROW('summary | ALG^({gamma}) (low co'!$AM$8)+(ROW()-13)/6)))&lt;0.01, "ok", "not ok")</f>
        <v>ok</v>
      </c>
      <c r="AJ265" s="26">
        <f t="shared" ref="AJ265:AK265" si="172">AVERAGE(AJ260:AJ264)</f>
        <v>4578.984</v>
      </c>
      <c r="AK265" s="26">
        <f t="shared" si="172"/>
        <v>4578.984</v>
      </c>
      <c r="AL265" s="26">
        <f>100*AVERAGE(AL260:AL264)</f>
        <v>0</v>
      </c>
      <c r="AM265" s="26">
        <f>AVERAGE(AM260:AM264)</f>
        <v>3.802904701</v>
      </c>
      <c r="AN265" s="59" t="str">
        <f>IF(MAX(ABS(AJ265-INDIRECT("'summary | ALG^({\gamma}) (low cost instances)'!AV"&amp;ROW('summary | ALG^({gamma}) (low co'!$AV$8)+(ROW()-13)/6)), ABS(AK265-INDIRECT("'summary | ALG^({\gamma}) (low cost instances)'!AW"&amp;ROW('summary | ALG^({gamma}) (low co'!$AW$8)+(ROW()-13)/6)), ABS(AL265-INDIRECT("'summary | ALG^({\gamma}) (low cost instances)'!AX"&amp;ROW('summary | ALG^({gamma}) (low co'!$AX$8)+(ROW()-13)/6)), ABS(AM265-INDIRECT("'summary | ALG^({\gamma}) (low cost instances)'!AY"&amp;ROW('summary | ALG^({gamma}) (low co'!$AY$8)+(ROW()-13)/6)))&lt;0.01, "ok", "not ok")</f>
        <v>ok</v>
      </c>
    </row>
    <row r="266">
      <c r="D266" s="80">
        <v>20.0</v>
      </c>
      <c r="E266" s="68" t="s">
        <v>47</v>
      </c>
      <c r="F266" s="21">
        <v>5594.27</v>
      </c>
      <c r="G266" s="21">
        <v>5594.27</v>
      </c>
      <c r="H266" s="21">
        <v>0.0</v>
      </c>
      <c r="I266" s="21">
        <v>225.055917978287</v>
      </c>
      <c r="J266" s="58"/>
      <c r="K266" s="21">
        <v>5031.62</v>
      </c>
      <c r="L266" s="21">
        <v>5031.62</v>
      </c>
      <c r="M266" s="21">
        <v>0.0</v>
      </c>
      <c r="N266" s="21">
        <v>400.739724874496</v>
      </c>
      <c r="O266" s="58"/>
      <c r="AE266" s="21">
        <v>4881.84</v>
      </c>
      <c r="AF266" s="21">
        <v>4881.84</v>
      </c>
      <c r="AG266" s="21">
        <v>0.0</v>
      </c>
      <c r="AH266" s="21">
        <v>348.087233304977</v>
      </c>
      <c r="AI266" s="58"/>
      <c r="AJ266" s="21">
        <v>5403.28</v>
      </c>
      <c r="AK266" s="21">
        <v>5403.28</v>
      </c>
      <c r="AL266" s="21">
        <v>0.0</v>
      </c>
      <c r="AM266" s="21">
        <v>105.996970891953</v>
      </c>
      <c r="AN266" s="58"/>
    </row>
    <row r="267">
      <c r="E267" s="68" t="s">
        <v>48</v>
      </c>
      <c r="F267" s="21">
        <v>4065.99</v>
      </c>
      <c r="G267" s="21">
        <v>4065.99</v>
      </c>
      <c r="H267" s="21">
        <v>0.0</v>
      </c>
      <c r="I267" s="21">
        <v>6.57116317749023</v>
      </c>
      <c r="J267" s="58"/>
      <c r="K267" s="21">
        <v>3215.9099965627</v>
      </c>
      <c r="L267" s="21">
        <v>3215.9099965627</v>
      </c>
      <c r="M267" s="21">
        <v>0.0</v>
      </c>
      <c r="N267" s="21">
        <v>33.5202548503876</v>
      </c>
      <c r="O267" s="58"/>
      <c r="AE267" s="21">
        <v>3649.68</v>
      </c>
      <c r="AF267" s="21">
        <v>3649.68</v>
      </c>
      <c r="AG267" s="21">
        <v>0.0</v>
      </c>
      <c r="AH267" s="21">
        <v>21.2040100097656</v>
      </c>
      <c r="AI267" s="58"/>
      <c r="AJ267" s="21">
        <v>4282.98</v>
      </c>
      <c r="AK267" s="21">
        <v>4282.98</v>
      </c>
      <c r="AL267" s="21">
        <v>0.0</v>
      </c>
      <c r="AM267" s="21">
        <v>9.83968591690064</v>
      </c>
      <c r="AN267" s="58"/>
    </row>
    <row r="268">
      <c r="E268" s="68" t="s">
        <v>49</v>
      </c>
      <c r="F268" s="21">
        <v>5271.8</v>
      </c>
      <c r="G268" s="21">
        <v>5271.8</v>
      </c>
      <c r="H268" s="21">
        <v>0.0</v>
      </c>
      <c r="I268" s="21">
        <v>7.07936882972717</v>
      </c>
      <c r="J268" s="58"/>
      <c r="K268" s="21">
        <v>5269.38</v>
      </c>
      <c r="L268" s="21">
        <v>5269.38</v>
      </c>
      <c r="M268" s="21">
        <v>0.0</v>
      </c>
      <c r="N268" s="21">
        <v>124.002512931824</v>
      </c>
      <c r="O268" s="58"/>
      <c r="AE268" s="21">
        <v>4424.51</v>
      </c>
      <c r="AF268" s="21">
        <v>4424.51</v>
      </c>
      <c r="AG268" s="21">
        <v>0.0</v>
      </c>
      <c r="AH268" s="21">
        <v>13.8537137508392</v>
      </c>
      <c r="AI268" s="58"/>
      <c r="AJ268" s="21">
        <v>5120.76</v>
      </c>
      <c r="AK268" s="21">
        <v>5120.76</v>
      </c>
      <c r="AL268" s="21">
        <v>0.0</v>
      </c>
      <c r="AM268" s="21">
        <v>8.98037910461426</v>
      </c>
      <c r="AN268" s="58"/>
    </row>
    <row r="269">
      <c r="E269" s="68" t="s">
        <v>50</v>
      </c>
      <c r="F269" s="21">
        <v>6613.71</v>
      </c>
      <c r="G269" s="21">
        <v>6613.71</v>
      </c>
      <c r="H269" s="21">
        <v>0.0</v>
      </c>
      <c r="I269" s="21">
        <v>293.396758794785</v>
      </c>
      <c r="J269" s="58"/>
      <c r="K269" s="21">
        <v>6149.36999999999</v>
      </c>
      <c r="L269" s="21">
        <v>6149.36999999999</v>
      </c>
      <c r="M269" s="21">
        <v>0.0</v>
      </c>
      <c r="N269" s="21">
        <v>1030.05940008163</v>
      </c>
      <c r="O269" s="58"/>
      <c r="AE269" s="21">
        <v>5581.34</v>
      </c>
      <c r="AF269" s="21">
        <v>5581.34</v>
      </c>
      <c r="AG269" s="21">
        <v>0.0</v>
      </c>
      <c r="AH269" s="21">
        <v>908.606337785721</v>
      </c>
      <c r="AI269" s="58"/>
      <c r="AJ269" s="21">
        <v>6412.73</v>
      </c>
      <c r="AK269" s="21">
        <v>6412.73</v>
      </c>
      <c r="AL269" s="21">
        <v>0.0</v>
      </c>
      <c r="AM269" s="21">
        <v>76.2249171733856</v>
      </c>
      <c r="AN269" s="58"/>
    </row>
    <row r="270">
      <c r="E270" s="68" t="s">
        <v>51</v>
      </c>
      <c r="F270" s="21">
        <v>6432.19</v>
      </c>
      <c r="G270" s="21">
        <v>6432.19</v>
      </c>
      <c r="H270" s="21">
        <v>0.0</v>
      </c>
      <c r="I270" s="21">
        <v>58.874577999115</v>
      </c>
      <c r="J270" s="58"/>
      <c r="K270" s="21">
        <v>5362.21</v>
      </c>
      <c r="L270" s="21">
        <v>5362.21</v>
      </c>
      <c r="M270" s="21">
        <v>0.0</v>
      </c>
      <c r="N270" s="21">
        <v>617.69629573822</v>
      </c>
      <c r="O270" s="58"/>
      <c r="AE270" s="21">
        <v>5834.58</v>
      </c>
      <c r="AF270" s="21">
        <v>5834.58</v>
      </c>
      <c r="AG270" s="21">
        <v>0.0</v>
      </c>
      <c r="AH270" s="21">
        <v>1169.66517210007</v>
      </c>
      <c r="AI270" s="58"/>
      <c r="AJ270" s="21">
        <v>6432.19</v>
      </c>
      <c r="AK270" s="21">
        <v>6432.19</v>
      </c>
      <c r="AL270" s="21">
        <v>0.0</v>
      </c>
      <c r="AM270" s="21">
        <v>77.073606967926</v>
      </c>
      <c r="AN270" s="58"/>
    </row>
    <row r="271">
      <c r="E271" s="57" t="s">
        <v>21</v>
      </c>
      <c r="F271" s="26">
        <f t="shared" ref="F271:I271" si="173">AVERAGE(F266:F270)</f>
        <v>5595.592</v>
      </c>
      <c r="G271" s="26">
        <f t="shared" si="173"/>
        <v>5595.592</v>
      </c>
      <c r="H271" s="26">
        <f t="shared" si="173"/>
        <v>0</v>
      </c>
      <c r="I271" s="26">
        <f t="shared" si="173"/>
        <v>118.1955574</v>
      </c>
      <c r="J271" s="59" t="str">
        <f>IF(MAX(ABS($F271-INDIRECT("'summary | ALG^({\gamma}) (low cost instances)'!F"&amp;ROW('summary | ALG^({gamma}) (low co'!$F$8)+(ROW()-13)/6)), ABS($G271-INDIRECT("'summary | ALG^({\gamma}) (low cost instances)'!G"&amp;ROW('summary | ALG^({gamma}) (low co'!$G$8)+(ROW()-13)/6)), ABS($H271-INDIRECT("'summary | ALG^({\gamma}) (low cost instances)'!H"&amp;ROW('summary | ALG^({gamma}) (low co'!$H$8)+(ROW()-13)/6)), ABS($I271-INDIRECT("'summary | ALG^({\gamma}) (low cost instances)'!I"&amp;ROW('summary | ALG^({gamma}) (low co'!$I$8)+(ROW()-13)/6)))&lt;0.001, "ok", "not ok")</f>
        <v>ok</v>
      </c>
      <c r="K271" s="26">
        <f t="shared" ref="K271:L271" si="174">AVERAGE(K266:K270)</f>
        <v>5005.697999</v>
      </c>
      <c r="L271" s="26">
        <f t="shared" si="174"/>
        <v>5005.697999</v>
      </c>
      <c r="M271" s="26">
        <f>100*AVERAGE(M266:M270)</f>
        <v>0</v>
      </c>
      <c r="N271" s="26">
        <f>AVERAGE(N266:N270)</f>
        <v>441.2036377</v>
      </c>
      <c r="O271" s="59" t="str">
        <f>IF(MAX(ABS(K271-INDIRECT("'summary | ALG^({\gamma}) (low cost instances)'!L"&amp;ROW('summary | ALG^({gamma}) (low co'!$L$8)+(ROW()-13)/6)), ABS(L271-INDIRECT("'summary | ALG^({\gamma}) (low cost instances)'!M"&amp;ROW('summary | ALG^({gamma}) (low co'!$M$8)+(ROW()-13)/6)), ABS($M271-INDIRECT("'summary | ALG^({\gamma}) (low cost instances)'!N"&amp;ROW('summary | ALG^({gamma}) (low co'!$N$8)+(ROW()-13)/6)), ABS($N271-INDIRECT("'summary | ALG^({\gamma}) (low cost instances)'!O"&amp;ROW('summary | ALG^({gamma}) (low co'!$O$8)+(ROW()-13)/6)))&lt;0.00001, "ok", "not ok")</f>
        <v>ok</v>
      </c>
      <c r="AE271" s="26">
        <f t="shared" ref="AE271:AF271" si="175">AVERAGE(AE266:AE270)</f>
        <v>4874.39</v>
      </c>
      <c r="AF271" s="26">
        <f t="shared" si="175"/>
        <v>4874.39</v>
      </c>
      <c r="AG271" s="26">
        <f>100*AVERAGE(AG266:AG270)</f>
        <v>0</v>
      </c>
      <c r="AH271" s="26">
        <f>AVERAGE(AH266:AH270)</f>
        <v>492.2832934</v>
      </c>
      <c r="AI271" s="59" t="str">
        <f>IF(MAX(ABS(AE271-INDIRECT("'summary | ALG^({\gamma}) (low cost instances)'!AJ"&amp;ROW('summary | ALG^({gamma}) (low co'!$AJ$8)+(ROW()-13)/6)), ABS(AF271-INDIRECT("'summary | ALG^({\gamma}) (low cost instances)'!AK"&amp;ROW('summary | ALG^({gamma}) (low co'!$AK$8)+(ROW()-13)/6)), ABS(AG271-INDIRECT("'summary | ALG^({\gamma}) (low cost instances)'!AL"&amp;ROW('summary | ALG^({gamma}) (low co'!$AL$8)+(ROW()-13)/6)), ABS(AH271-INDIRECT("'summary | ALG^({\gamma}) (low cost instances)'!AM"&amp;ROW('summary | ALG^({gamma}) (low co'!$AM$8)+(ROW()-13)/6)))&lt;0.01, "ok", "not ok")</f>
        <v>ok</v>
      </c>
      <c r="AJ271" s="26">
        <f t="shared" ref="AJ271:AK271" si="176">AVERAGE(AJ266:AJ270)</f>
        <v>5530.388</v>
      </c>
      <c r="AK271" s="26">
        <f t="shared" si="176"/>
        <v>5530.388</v>
      </c>
      <c r="AL271" s="26">
        <f>100*AVERAGE(AL266:AL270)</f>
        <v>0</v>
      </c>
      <c r="AM271" s="26">
        <f>AVERAGE(AM266:AM270)</f>
        <v>55.62311201</v>
      </c>
      <c r="AN271" s="59" t="str">
        <f>IF(MAX(ABS(AJ271-INDIRECT("'summary | ALG^({\gamma}) (low cost instances)'!AV"&amp;ROW('summary | ALG^({gamma}) (low co'!$AV$8)+(ROW()-13)/6)), ABS(AK271-INDIRECT("'summary | ALG^({\gamma}) (low cost instances)'!AW"&amp;ROW('summary | ALG^({gamma}) (low co'!$AW$8)+(ROW()-13)/6)), ABS(AL271-INDIRECT("'summary | ALG^({\gamma}) (low cost instances)'!AX"&amp;ROW('summary | ALG^({gamma}) (low co'!$AX$8)+(ROW()-13)/6)), ABS(AM271-INDIRECT("'summary | ALG^({\gamma}) (low cost instances)'!AY"&amp;ROW('summary | ALG^({gamma}) (low co'!$AY$8)+(ROW()-13)/6)))&lt;0.01, "ok", "not ok")</f>
        <v>ok</v>
      </c>
    </row>
    <row r="272">
      <c r="D272" s="80">
        <v>25.0</v>
      </c>
      <c r="E272" s="68" t="s">
        <v>52</v>
      </c>
      <c r="F272" s="21">
        <v>5215.76</v>
      </c>
      <c r="G272" s="21">
        <v>5215.76</v>
      </c>
      <c r="H272" s="21">
        <v>0.0</v>
      </c>
      <c r="I272" s="21">
        <v>6.11561703681946</v>
      </c>
      <c r="J272" s="58"/>
      <c r="K272" s="21">
        <v>4477.59</v>
      </c>
      <c r="L272" s="21">
        <v>4477.59</v>
      </c>
      <c r="M272" s="21">
        <v>0.0</v>
      </c>
      <c r="N272" s="21">
        <v>26.5028970241547</v>
      </c>
      <c r="O272" s="58"/>
      <c r="AE272" s="21">
        <v>5607.09</v>
      </c>
      <c r="AF272" s="21">
        <v>5607.09</v>
      </c>
      <c r="AG272" s="21">
        <v>0.0</v>
      </c>
      <c r="AH272" s="21">
        <v>24.0998859405518</v>
      </c>
      <c r="AI272" s="58"/>
      <c r="AJ272" s="21">
        <v>5241.78</v>
      </c>
      <c r="AK272" s="21">
        <v>5241.78</v>
      </c>
      <c r="AL272" s="21">
        <v>0.0</v>
      </c>
      <c r="AM272" s="21">
        <v>9.51526522636414</v>
      </c>
      <c r="AN272" s="58"/>
    </row>
    <row r="273">
      <c r="E273" s="68" t="s">
        <v>53</v>
      </c>
      <c r="F273" s="21">
        <v>5913.97</v>
      </c>
      <c r="G273" s="21">
        <v>5913.97</v>
      </c>
      <c r="H273" s="21">
        <v>0.0</v>
      </c>
      <c r="I273" s="21">
        <v>1323.41647815704</v>
      </c>
      <c r="J273" s="58"/>
      <c r="K273" s="21">
        <v>5483.64</v>
      </c>
      <c r="L273" s="21">
        <v>5211.67960449358</v>
      </c>
      <c r="M273" s="21">
        <v>0.0495948668232084</v>
      </c>
      <c r="N273" s="21">
        <v>7204.65942621231</v>
      </c>
      <c r="O273" s="58"/>
      <c r="AE273" s="21">
        <v>5352.71</v>
      </c>
      <c r="AF273" s="21">
        <v>5352.71</v>
      </c>
      <c r="AG273" s="21">
        <v>0.0</v>
      </c>
      <c r="AH273" s="21">
        <v>4172.80863404274</v>
      </c>
      <c r="AI273" s="58"/>
      <c r="AJ273" s="21">
        <v>5913.97</v>
      </c>
      <c r="AK273" s="21">
        <v>5913.97</v>
      </c>
      <c r="AL273" s="21">
        <v>0.0</v>
      </c>
      <c r="AM273" s="21">
        <v>2463.14188289642</v>
      </c>
      <c r="AN273" s="58"/>
    </row>
    <row r="274">
      <c r="E274" s="68" t="s">
        <v>54</v>
      </c>
      <c r="F274" s="21">
        <v>6577.05</v>
      </c>
      <c r="G274" s="21">
        <v>6577.05</v>
      </c>
      <c r="H274" s="21">
        <v>0.0</v>
      </c>
      <c r="I274" s="21">
        <v>185.490011930466</v>
      </c>
      <c r="J274" s="58"/>
      <c r="K274" s="21">
        <v>5849.04928993902</v>
      </c>
      <c r="L274" s="21">
        <v>5849.04928993902</v>
      </c>
      <c r="M274" s="21">
        <v>0.0</v>
      </c>
      <c r="N274" s="21">
        <v>3652.83664727211</v>
      </c>
      <c r="O274" s="58"/>
      <c r="AE274" s="21">
        <v>5835.37</v>
      </c>
      <c r="AF274" s="21">
        <v>5835.37</v>
      </c>
      <c r="AG274" s="21">
        <v>0.0</v>
      </c>
      <c r="AH274" s="21">
        <v>1906.16040420532</v>
      </c>
      <c r="AI274" s="58"/>
      <c r="AJ274" s="21">
        <v>6577.05</v>
      </c>
      <c r="AK274" s="21">
        <v>6577.05</v>
      </c>
      <c r="AL274" s="21">
        <v>0.0</v>
      </c>
      <c r="AM274" s="21">
        <v>257.178110122681</v>
      </c>
      <c r="AN274" s="58"/>
    </row>
    <row r="275">
      <c r="E275" s="68" t="s">
        <v>55</v>
      </c>
      <c r="F275" s="21">
        <v>5793.85</v>
      </c>
      <c r="G275" s="21">
        <v>5793.85</v>
      </c>
      <c r="H275" s="21">
        <v>0.0</v>
      </c>
      <c r="I275" s="21">
        <v>7.43023014068604</v>
      </c>
      <c r="J275" s="58"/>
      <c r="K275" s="21">
        <v>5286.56</v>
      </c>
      <c r="L275" s="21">
        <v>5286.56</v>
      </c>
      <c r="M275" s="21">
        <v>0.0</v>
      </c>
      <c r="N275" s="21">
        <v>34.3275499343872</v>
      </c>
      <c r="O275" s="58"/>
      <c r="AE275" s="21">
        <v>4885.45</v>
      </c>
      <c r="AF275" s="21">
        <v>4885.45</v>
      </c>
      <c r="AG275" s="21">
        <v>0.0</v>
      </c>
      <c r="AH275" s="21">
        <v>24.2114658355713</v>
      </c>
      <c r="AI275" s="58"/>
      <c r="AJ275" s="21">
        <v>5793.85</v>
      </c>
      <c r="AK275" s="21">
        <v>5793.85</v>
      </c>
      <c r="AL275" s="21">
        <v>0.0</v>
      </c>
      <c r="AM275" s="21">
        <v>12.0548083782196</v>
      </c>
      <c r="AN275" s="58"/>
    </row>
    <row r="276">
      <c r="E276" s="68" t="s">
        <v>56</v>
      </c>
      <c r="F276" s="21">
        <v>6156.23</v>
      </c>
      <c r="G276" s="21">
        <v>6156.23</v>
      </c>
      <c r="H276" s="21">
        <v>0.0</v>
      </c>
      <c r="I276" s="21">
        <v>776.524477005005</v>
      </c>
      <c r="J276" s="58"/>
      <c r="K276" s="21">
        <v>5112.24</v>
      </c>
      <c r="L276" s="21">
        <v>5058.47512854287</v>
      </c>
      <c r="M276" s="21">
        <v>0.0105168911195728</v>
      </c>
      <c r="N276" s="21">
        <v>7201.19620299339</v>
      </c>
      <c r="O276" s="58"/>
      <c r="AE276" s="21">
        <v>5837.55</v>
      </c>
      <c r="AF276" s="21">
        <v>5837.55</v>
      </c>
      <c r="AG276" s="21">
        <v>0.0</v>
      </c>
      <c r="AH276" s="21">
        <v>2591.36241197586</v>
      </c>
      <c r="AI276" s="58"/>
      <c r="AJ276" s="21">
        <v>6156.23</v>
      </c>
      <c r="AK276" s="21">
        <v>6156.23</v>
      </c>
      <c r="AL276" s="21">
        <v>0.0</v>
      </c>
      <c r="AM276" s="21">
        <v>2423.2588789463</v>
      </c>
      <c r="AN276" s="58"/>
    </row>
    <row r="277">
      <c r="E277" s="57" t="s">
        <v>21</v>
      </c>
      <c r="F277" s="26">
        <f t="shared" ref="F277:I277" si="177">AVERAGE(F272:F276)</f>
        <v>5931.372</v>
      </c>
      <c r="G277" s="26">
        <f t="shared" si="177"/>
        <v>5931.372</v>
      </c>
      <c r="H277" s="26">
        <f t="shared" si="177"/>
        <v>0</v>
      </c>
      <c r="I277" s="26">
        <f t="shared" si="177"/>
        <v>459.7953629</v>
      </c>
      <c r="J277" s="59" t="str">
        <f>IF(MAX(ABS($F277-INDIRECT("'summary | ALG^({\gamma}) (low cost instances)'!F"&amp;ROW('summary | ALG^({gamma}) (low co'!$F$8)+(ROW()-13)/6)), ABS($G277-INDIRECT("'summary | ALG^({\gamma}) (low cost instances)'!G"&amp;ROW('summary | ALG^({gamma}) (low co'!$G$8)+(ROW()-13)/6)), ABS($H277-INDIRECT("'summary | ALG^({\gamma}) (low cost instances)'!H"&amp;ROW('summary | ALG^({gamma}) (low co'!$H$8)+(ROW()-13)/6)), ABS($I277-INDIRECT("'summary | ALG^({\gamma}) (low cost instances)'!I"&amp;ROW('summary | ALG^({gamma}) (low co'!$I$8)+(ROW()-13)/6)))&lt;0.001, "ok", "not ok")</f>
        <v>ok</v>
      </c>
      <c r="K277" s="26">
        <f t="shared" ref="K277:L277" si="178">AVERAGE(K272:K276)</f>
        <v>5241.815858</v>
      </c>
      <c r="L277" s="26">
        <f t="shared" si="178"/>
        <v>5176.670805</v>
      </c>
      <c r="M277" s="26">
        <f>100*AVERAGE(M272:M276)</f>
        <v>1.202235159</v>
      </c>
      <c r="N277" s="26">
        <f>AVERAGE(N272:N276)</f>
        <v>3623.904545</v>
      </c>
      <c r="O277" s="59" t="str">
        <f>IF(MAX(ABS(K277-INDIRECT("'summary | ALG^({\gamma}) (low cost instances)'!L"&amp;ROW('summary | ALG^({gamma}) (low co'!$L$8)+(ROW()-13)/6)), ABS(L277-INDIRECT("'summary | ALG^({\gamma}) (low cost instances)'!M"&amp;ROW('summary | ALG^({gamma}) (low co'!$M$8)+(ROW()-13)/6)), ABS($M277-INDIRECT("'summary | ALG^({\gamma}) (low cost instances)'!N"&amp;ROW('summary | ALG^({gamma}) (low co'!$N$8)+(ROW()-13)/6)), ABS($N277-INDIRECT("'summary | ALG^({\gamma}) (low cost instances)'!O"&amp;ROW('summary | ALG^({gamma}) (low co'!$O$8)+(ROW()-13)/6)))&lt;0.00001, "ok", "not ok")</f>
        <v>ok</v>
      </c>
      <c r="AE277" s="26">
        <f t="shared" ref="AE277:AF277" si="179">AVERAGE(AE272:AE276)</f>
        <v>5503.634</v>
      </c>
      <c r="AF277" s="26">
        <f t="shared" si="179"/>
        <v>5503.634</v>
      </c>
      <c r="AG277" s="26">
        <f>100*AVERAGE(AG272:AG276)</f>
        <v>0</v>
      </c>
      <c r="AH277" s="26">
        <f>AVERAGE(AH272:AH276)</f>
        <v>1743.72856</v>
      </c>
      <c r="AI277" s="59" t="str">
        <f>IF(MAX(ABS(AE277-INDIRECT("'summary | ALG^({\gamma}) (low cost instances)'!AJ"&amp;ROW('summary | ALG^({gamma}) (low co'!$AJ$8)+(ROW()-13)/6)), ABS(AF277-INDIRECT("'summary | ALG^({\gamma}) (low cost instances)'!AK"&amp;ROW('summary | ALG^({gamma}) (low co'!$AK$8)+(ROW()-13)/6)), ABS(AG277-INDIRECT("'summary | ALG^({\gamma}) (low cost instances)'!AL"&amp;ROW('summary | ALG^({gamma}) (low co'!$AL$8)+(ROW()-13)/6)), ABS(AH277-INDIRECT("'summary | ALG^({\gamma}) (low cost instances)'!AM"&amp;ROW('summary | ALG^({gamma}) (low co'!$AM$8)+(ROW()-13)/6)))&lt;0.01, "ok", "not ok")</f>
        <v>ok</v>
      </c>
      <c r="AJ277" s="26">
        <f t="shared" ref="AJ277:AK277" si="180">AVERAGE(AJ272:AJ276)</f>
        <v>5936.576</v>
      </c>
      <c r="AK277" s="26">
        <f t="shared" si="180"/>
        <v>5936.576</v>
      </c>
      <c r="AL277" s="26">
        <f>100*AVERAGE(AL272:AL276)</f>
        <v>0</v>
      </c>
      <c r="AM277" s="26">
        <f>AVERAGE(AM272:AM276)</f>
        <v>1033.029789</v>
      </c>
      <c r="AN277" s="59" t="str">
        <f>IF(MAX(ABS(AJ277-INDIRECT("'summary | ALG^({\gamma}) (low cost instances)'!AV"&amp;ROW('summary | ALG^({gamma}) (low co'!$AV$8)+(ROW()-13)/6)), ABS(AK277-INDIRECT("'summary | ALG^({\gamma}) (low cost instances)'!AW"&amp;ROW('summary | ALG^({gamma}) (low co'!$AW$8)+(ROW()-13)/6)), ABS(AL277-INDIRECT("'summary | ALG^({\gamma}) (low cost instances)'!AX"&amp;ROW('summary | ALG^({gamma}) (low co'!$AX$8)+(ROW()-13)/6)), ABS(AM277-INDIRECT("'summary | ALG^({\gamma}) (low cost instances)'!AY"&amp;ROW('summary | ALG^({gamma}) (low co'!$AY$8)+(ROW()-13)/6)))&lt;0.01, "ok", "not ok")</f>
        <v>ok</v>
      </c>
    </row>
    <row r="278">
      <c r="D278" s="80">
        <v>30.0</v>
      </c>
      <c r="E278" s="68" t="s">
        <v>57</v>
      </c>
      <c r="F278" s="21">
        <v>6254.01</v>
      </c>
      <c r="G278" s="21">
        <v>6254.01</v>
      </c>
      <c r="H278" s="21">
        <v>0.0</v>
      </c>
      <c r="I278" s="21">
        <v>1829.47566866875</v>
      </c>
      <c r="J278" s="58"/>
      <c r="K278" s="21">
        <v>6219.28</v>
      </c>
      <c r="L278" s="21">
        <v>5925.24948659656</v>
      </c>
      <c r="M278" s="21">
        <v>0.0472772593296072</v>
      </c>
      <c r="N278" s="21">
        <v>7226.136687994</v>
      </c>
      <c r="O278" s="58"/>
      <c r="AE278" s="21">
        <v>5618.35</v>
      </c>
      <c r="AF278" s="21">
        <v>5618.35</v>
      </c>
      <c r="AG278" s="21">
        <v>0.0</v>
      </c>
      <c r="AH278" s="21">
        <v>4282.27132582664</v>
      </c>
      <c r="AI278" s="58"/>
      <c r="AJ278" s="21">
        <v>6254.01</v>
      </c>
      <c r="AK278" s="21">
        <v>6254.01</v>
      </c>
      <c r="AL278" s="21">
        <v>0.0</v>
      </c>
      <c r="AM278" s="21">
        <v>1271.2040848732</v>
      </c>
      <c r="AN278" s="58"/>
    </row>
    <row r="279">
      <c r="E279" s="68" t="s">
        <v>58</v>
      </c>
      <c r="F279" s="21">
        <v>5737.35</v>
      </c>
      <c r="G279" s="21">
        <v>5737.35</v>
      </c>
      <c r="H279" s="21">
        <v>0.0</v>
      </c>
      <c r="I279" s="21">
        <v>35.6907186508179</v>
      </c>
      <c r="J279" s="58"/>
      <c r="K279" s="21">
        <v>5051.1</v>
      </c>
      <c r="L279" s="21">
        <v>5051.1</v>
      </c>
      <c r="M279" s="21">
        <v>0.0</v>
      </c>
      <c r="N279" s="21">
        <v>703.647198915482</v>
      </c>
      <c r="O279" s="58"/>
      <c r="AE279" s="21">
        <v>5115.98</v>
      </c>
      <c r="AF279" s="21">
        <v>5115.98</v>
      </c>
      <c r="AG279" s="21">
        <v>0.0</v>
      </c>
      <c r="AH279" s="21">
        <v>147.729605913162</v>
      </c>
      <c r="AI279" s="58"/>
      <c r="AJ279" s="21">
        <v>5737.35</v>
      </c>
      <c r="AK279" s="21">
        <v>5737.35</v>
      </c>
      <c r="AL279" s="21">
        <v>0.0</v>
      </c>
      <c r="AM279" s="21">
        <v>36.4590919017792</v>
      </c>
      <c r="AN279" s="58"/>
    </row>
    <row r="280">
      <c r="E280" s="68" t="s">
        <v>59</v>
      </c>
      <c r="F280" s="21">
        <v>5421.23</v>
      </c>
      <c r="G280" s="21">
        <v>5421.23</v>
      </c>
      <c r="H280" s="21">
        <v>0.0</v>
      </c>
      <c r="I280" s="21">
        <v>31.2004210948944</v>
      </c>
      <c r="J280" s="58"/>
      <c r="K280" s="21">
        <v>5136.62</v>
      </c>
      <c r="L280" s="21">
        <v>5136.62</v>
      </c>
      <c r="M280" s="21">
        <v>0.0</v>
      </c>
      <c r="N280" s="21">
        <v>395.9720890522</v>
      </c>
      <c r="O280" s="58"/>
      <c r="AE280" s="21">
        <v>4952.74</v>
      </c>
      <c r="AF280" s="21">
        <v>4952.74</v>
      </c>
      <c r="AG280" s="21">
        <v>0.0</v>
      </c>
      <c r="AH280" s="21">
        <v>234.94566822052</v>
      </c>
      <c r="AI280" s="58"/>
      <c r="AJ280" s="21">
        <v>5421.23</v>
      </c>
      <c r="AK280" s="21">
        <v>5421.23</v>
      </c>
      <c r="AL280" s="21">
        <v>0.0</v>
      </c>
      <c r="AM280" s="21">
        <v>29.2522583007812</v>
      </c>
      <c r="AN280" s="58"/>
    </row>
    <row r="281">
      <c r="E281" s="68" t="s">
        <v>60</v>
      </c>
      <c r="F281" s="21">
        <v>5898.31</v>
      </c>
      <c r="G281" s="21">
        <v>5898.31</v>
      </c>
      <c r="H281" s="21">
        <v>0.0</v>
      </c>
      <c r="I281" s="21">
        <v>109.695548057556</v>
      </c>
      <c r="J281" s="58"/>
      <c r="K281" s="21">
        <v>5564.10999858791</v>
      </c>
      <c r="L281" s="21">
        <v>5563.82767877255</v>
      </c>
      <c r="M281" s="21">
        <v>5.07394381902977E-5</v>
      </c>
      <c r="N281" s="21">
        <v>619.875111103058</v>
      </c>
      <c r="O281" s="58"/>
      <c r="AE281" s="21">
        <v>5157.77</v>
      </c>
      <c r="AF281" s="21">
        <v>5157.77</v>
      </c>
      <c r="AG281" s="21">
        <v>0.0</v>
      </c>
      <c r="AH281" s="21">
        <v>2689.76167607307</v>
      </c>
      <c r="AI281" s="58"/>
      <c r="AJ281" s="21">
        <v>5898.31</v>
      </c>
      <c r="AK281" s="21">
        <v>5898.31</v>
      </c>
      <c r="AL281" s="21">
        <v>0.0</v>
      </c>
      <c r="AM281" s="21">
        <v>81.027548789978</v>
      </c>
      <c r="AN281" s="58"/>
    </row>
    <row r="282">
      <c r="E282" s="68" t="s">
        <v>61</v>
      </c>
      <c r="F282" s="21">
        <v>5495.72</v>
      </c>
      <c r="G282" s="21">
        <v>5495.72</v>
      </c>
      <c r="H282" s="21">
        <v>0.0</v>
      </c>
      <c r="I282" s="21">
        <v>4653.00913071632</v>
      </c>
      <c r="J282" s="58"/>
      <c r="K282" s="21">
        <v>5119.52996942933</v>
      </c>
      <c r="L282" s="21">
        <v>4822.92184844632</v>
      </c>
      <c r="M282" s="21">
        <v>0.0579365923735515</v>
      </c>
      <c r="N282" s="21">
        <v>7208.49255204201</v>
      </c>
      <c r="O282" s="58"/>
      <c r="AE282" s="21">
        <v>4701.7</v>
      </c>
      <c r="AF282" s="21">
        <v>4701.7</v>
      </c>
      <c r="AG282" s="21">
        <v>0.0</v>
      </c>
      <c r="AH282" s="21">
        <v>5789.05603289604</v>
      </c>
      <c r="AI282" s="58"/>
      <c r="AJ282" s="21">
        <v>5520.74</v>
      </c>
      <c r="AK282" s="21">
        <v>5520.74</v>
      </c>
      <c r="AL282" s="21">
        <v>0.0</v>
      </c>
      <c r="AM282" s="21">
        <v>3865.34455323219</v>
      </c>
      <c r="AN282" s="58"/>
    </row>
    <row r="283">
      <c r="E283" s="57" t="s">
        <v>21</v>
      </c>
      <c r="F283" s="26">
        <f t="shared" ref="F283:I283" si="181">AVERAGE(F278:F282)</f>
        <v>5761.324</v>
      </c>
      <c r="G283" s="26">
        <f t="shared" si="181"/>
        <v>5761.324</v>
      </c>
      <c r="H283" s="26">
        <f t="shared" si="181"/>
        <v>0</v>
      </c>
      <c r="I283" s="26">
        <f t="shared" si="181"/>
        <v>1331.814297</v>
      </c>
      <c r="J283" s="59" t="str">
        <f>IF(MAX(ABS($F283-INDIRECT("'summary | ALG^({\gamma}) (low cost instances)'!F"&amp;ROW('summary | ALG^({gamma}) (low co'!$F$8)+(ROW()-13)/6)), ABS($G283-INDIRECT("'summary | ALG^({\gamma}) (low cost instances)'!G"&amp;ROW('summary | ALG^({gamma}) (low co'!$G$8)+(ROW()-13)/6)), ABS($H283-INDIRECT("'summary | ALG^({\gamma}) (low cost instances)'!H"&amp;ROW('summary | ALG^({gamma}) (low co'!$H$8)+(ROW()-13)/6)), ABS($I283-INDIRECT("'summary | ALG^({\gamma}) (low cost instances)'!I"&amp;ROW('summary | ALG^({gamma}) (low co'!$I$8)+(ROW()-13)/6)))&lt;0.001, "ok", "not ok")</f>
        <v>ok</v>
      </c>
      <c r="K283" s="26">
        <f t="shared" ref="K283:L283" si="182">AVERAGE(K278:K282)</f>
        <v>5418.127994</v>
      </c>
      <c r="L283" s="26">
        <f t="shared" si="182"/>
        <v>5299.943803</v>
      </c>
      <c r="M283" s="26">
        <f>100*AVERAGE(M278:M282)</f>
        <v>2.105291823</v>
      </c>
      <c r="N283" s="26">
        <f>AVERAGE(N278:N282)</f>
        <v>3230.824728</v>
      </c>
      <c r="O283" s="59" t="str">
        <f>IF(MAX(ABS(K283-INDIRECT("'summary | ALG^({\gamma}) (low cost instances)'!L"&amp;ROW('summary | ALG^({gamma}) (low co'!$L$8)+(ROW()-13)/6)), ABS(L283-INDIRECT("'summary | ALG^({\gamma}) (low cost instances)'!M"&amp;ROW('summary | ALG^({gamma}) (low co'!$M$8)+(ROW()-13)/6)), ABS($M283-INDIRECT("'summary | ALG^({\gamma}) (low cost instances)'!N"&amp;ROW('summary | ALG^({gamma}) (low co'!$N$8)+(ROW()-13)/6)), ABS($N283-INDIRECT("'summary | ALG^({\gamma}) (low cost instances)'!O"&amp;ROW('summary | ALG^({gamma}) (low co'!$O$8)+(ROW()-13)/6)))&lt;0.00001, "ok", "not ok")</f>
        <v>ok</v>
      </c>
      <c r="AE283" s="26">
        <f t="shared" ref="AE283:AF283" si="183">AVERAGE(AE278:AE282)</f>
        <v>5109.308</v>
      </c>
      <c r="AF283" s="26">
        <f t="shared" si="183"/>
        <v>5109.308</v>
      </c>
      <c r="AG283" s="26">
        <f>100*AVERAGE(AG278:AG282)</f>
        <v>0</v>
      </c>
      <c r="AH283" s="26">
        <f>AVERAGE(AH278:AH282)</f>
        <v>2628.752862</v>
      </c>
      <c r="AI283" s="59" t="str">
        <f>IF(MAX(ABS(AE283-INDIRECT("'summary | ALG^({\gamma}) (low cost instances)'!AJ"&amp;ROW('summary | ALG^({gamma}) (low co'!$AJ$8)+(ROW()-13)/6)), ABS(AF283-INDIRECT("'summary | ALG^({\gamma}) (low cost instances)'!AK"&amp;ROW('summary | ALG^({gamma}) (low co'!$AK$8)+(ROW()-13)/6)), ABS(AG283-INDIRECT("'summary | ALG^({\gamma}) (low cost instances)'!AL"&amp;ROW('summary | ALG^({gamma}) (low co'!$AL$8)+(ROW()-13)/6)), ABS(AH283-INDIRECT("'summary | ALG^({\gamma}) (low cost instances)'!AM"&amp;ROW('summary | ALG^({gamma}) (low co'!$AM$8)+(ROW()-13)/6)))&lt;0.01, "ok", "not ok")</f>
        <v>ok</v>
      </c>
      <c r="AJ283" s="26">
        <f t="shared" ref="AJ283:AK283" si="184">AVERAGE(AJ278:AJ282)</f>
        <v>5766.328</v>
      </c>
      <c r="AK283" s="26">
        <f t="shared" si="184"/>
        <v>5766.328</v>
      </c>
      <c r="AL283" s="26">
        <f>100*AVERAGE(AL278:AL282)</f>
        <v>0</v>
      </c>
      <c r="AM283" s="26">
        <f>AVERAGE(AM278:AM282)</f>
        <v>1056.657507</v>
      </c>
      <c r="AN283" s="59" t="str">
        <f>IF(MAX(ABS(AJ283-INDIRECT("'summary | ALG^({\gamma}) (low cost instances)'!AV"&amp;ROW('summary | ALG^({gamma}) (low co'!$AV$8)+(ROW()-13)/6)), ABS(AK283-INDIRECT("'summary | ALG^({\gamma}) (low cost instances)'!AW"&amp;ROW('summary | ALG^({gamma}) (low co'!$AW$8)+(ROW()-13)/6)), ABS(AL283-INDIRECT("'summary | ALG^({\gamma}) (low cost instances)'!AX"&amp;ROW('summary | ALG^({gamma}) (low co'!$AX$8)+(ROW()-13)/6)), ABS(AM283-INDIRECT("'summary | ALG^({\gamma}) (low cost instances)'!AY"&amp;ROW('summary | ALG^({gamma}) (low co'!$AY$8)+(ROW()-13)/6)))&lt;0.01, "ok", "not ok")</f>
        <v>ok</v>
      </c>
    </row>
    <row r="284">
      <c r="D284" s="80">
        <v>35.0</v>
      </c>
      <c r="E284" s="68" t="s">
        <v>62</v>
      </c>
      <c r="F284" s="21">
        <v>5991.76</v>
      </c>
      <c r="G284" s="21">
        <v>5991.76</v>
      </c>
      <c r="H284" s="21">
        <v>0.0</v>
      </c>
      <c r="I284" s="21">
        <v>3006.54191493988</v>
      </c>
      <c r="J284" s="58"/>
      <c r="K284" s="21">
        <v>5628.36</v>
      </c>
      <c r="L284" s="21">
        <v>5447.59060709247</v>
      </c>
      <c r="M284" s="21">
        <v>0.0321175960506311</v>
      </c>
      <c r="N284" s="21">
        <v>7206.93073487282</v>
      </c>
      <c r="O284" s="58"/>
      <c r="AE284" s="21">
        <v>5448.16</v>
      </c>
      <c r="AF284" s="21">
        <v>5448.16</v>
      </c>
      <c r="AG284" s="21">
        <v>0.0</v>
      </c>
      <c r="AH284" s="21">
        <v>4853.91289186478</v>
      </c>
      <c r="AI284" s="58"/>
      <c r="AJ284" s="21">
        <v>5991.76</v>
      </c>
      <c r="AK284" s="21">
        <v>5991.76</v>
      </c>
      <c r="AL284" s="21">
        <v>0.0</v>
      </c>
      <c r="AM284" s="21">
        <v>1874.3058962822</v>
      </c>
      <c r="AN284" s="58"/>
    </row>
    <row r="285">
      <c r="E285" s="68" t="s">
        <v>63</v>
      </c>
      <c r="F285" s="21">
        <v>6294.7</v>
      </c>
      <c r="G285" s="21">
        <v>6294.7</v>
      </c>
      <c r="H285" s="21">
        <v>0.0</v>
      </c>
      <c r="I285" s="21">
        <v>34.7078659534454</v>
      </c>
      <c r="J285" s="58"/>
      <c r="K285" s="21">
        <v>5876.28</v>
      </c>
      <c r="L285" s="21">
        <v>5876.28</v>
      </c>
      <c r="M285" s="21">
        <v>0.0</v>
      </c>
      <c r="N285" s="21">
        <v>593.701229095459</v>
      </c>
      <c r="O285" s="58"/>
      <c r="AE285" s="21">
        <v>5459.65</v>
      </c>
      <c r="AF285" s="21">
        <v>5459.65</v>
      </c>
      <c r="AG285" s="21">
        <v>0.0</v>
      </c>
      <c r="AH285" s="21">
        <v>349.520636796951</v>
      </c>
      <c r="AI285" s="58"/>
      <c r="AJ285" s="21">
        <v>6146.59</v>
      </c>
      <c r="AK285" s="21">
        <v>6146.59</v>
      </c>
      <c r="AL285" s="21">
        <v>0.0</v>
      </c>
      <c r="AM285" s="21">
        <v>65.3122758865356</v>
      </c>
      <c r="AN285" s="58"/>
    </row>
    <row r="286">
      <c r="E286" s="68" t="s">
        <v>64</v>
      </c>
      <c r="F286" s="21">
        <v>7125.06</v>
      </c>
      <c r="G286" s="21">
        <v>6724.06</v>
      </c>
      <c r="H286" s="21">
        <v>0.0562802278156255</v>
      </c>
      <c r="I286" s="21">
        <v>7213.00816988945</v>
      </c>
      <c r="J286" s="58"/>
      <c r="K286" s="21">
        <v>6794.58</v>
      </c>
      <c r="L286" s="21">
        <v>5886.8591517165</v>
      </c>
      <c r="M286" s="21">
        <v>0.133594842990074</v>
      </c>
      <c r="N286" s="21">
        <v>7196.09781980515</v>
      </c>
      <c r="O286" s="58"/>
      <c r="AE286" s="21">
        <v>6255.17</v>
      </c>
      <c r="AF286" s="21">
        <v>6182.17</v>
      </c>
      <c r="AG286" s="21">
        <v>0.0116703462895493</v>
      </c>
      <c r="AH286" s="21">
        <v>7223.06116914749</v>
      </c>
      <c r="AI286" s="58"/>
      <c r="AJ286" s="21">
        <v>7085.06</v>
      </c>
      <c r="AK286" s="21">
        <v>6763.06</v>
      </c>
      <c r="AL286" s="21">
        <v>0.0454477449732254</v>
      </c>
      <c r="AM286" s="21">
        <v>7209.32757091522</v>
      </c>
      <c r="AN286" s="58"/>
    </row>
    <row r="287">
      <c r="E287" s="68" t="s">
        <v>65</v>
      </c>
      <c r="F287" s="21">
        <v>6139.35</v>
      </c>
      <c r="G287" s="21">
        <v>5921.35</v>
      </c>
      <c r="H287" s="21">
        <v>0.0355086450520006</v>
      </c>
      <c r="I287" s="21">
        <v>7200.3097960949</v>
      </c>
      <c r="J287" s="58"/>
      <c r="K287" s="21">
        <v>6157.82</v>
      </c>
      <c r="L287" s="21">
        <v>5705.92507390892</v>
      </c>
      <c r="M287" s="21">
        <v>0.0733855367794256</v>
      </c>
      <c r="N287" s="21">
        <v>7221.24562501907</v>
      </c>
      <c r="O287" s="58"/>
      <c r="AE287" s="21">
        <v>5753.75</v>
      </c>
      <c r="AF287" s="21">
        <v>5753.75</v>
      </c>
      <c r="AG287" s="21">
        <v>0.0</v>
      </c>
      <c r="AH287" s="21">
        <v>6042.95219731331</v>
      </c>
      <c r="AI287" s="58"/>
      <c r="AJ287" s="21">
        <v>6003.17</v>
      </c>
      <c r="AK287" s="21">
        <v>6003.17</v>
      </c>
      <c r="AL287" s="21">
        <v>0.0</v>
      </c>
      <c r="AM287" s="21">
        <v>6391.19631695747</v>
      </c>
      <c r="AN287" s="58"/>
    </row>
    <row r="288">
      <c r="E288" s="68" t="s">
        <v>66</v>
      </c>
      <c r="F288" s="21">
        <v>6342.13</v>
      </c>
      <c r="G288" s="21">
        <v>6342.13</v>
      </c>
      <c r="H288" s="21">
        <v>0.0</v>
      </c>
      <c r="I288" s="21">
        <v>5516.0622279644</v>
      </c>
      <c r="J288" s="58"/>
      <c r="K288" s="21">
        <v>5588.9</v>
      </c>
      <c r="L288" s="21">
        <v>5120.93392167844</v>
      </c>
      <c r="M288" s="21">
        <v>0.0837313386035817</v>
      </c>
      <c r="N288" s="21">
        <v>7203.24431085587</v>
      </c>
      <c r="O288" s="58"/>
      <c r="AE288" s="21">
        <v>5460.02</v>
      </c>
      <c r="AF288" s="21">
        <v>5460.02</v>
      </c>
      <c r="AG288" s="21">
        <v>0.0</v>
      </c>
      <c r="AH288" s="21">
        <v>5582.48825383186</v>
      </c>
      <c r="AI288" s="58"/>
      <c r="AJ288" s="21">
        <v>6202.15</v>
      </c>
      <c r="AK288" s="21">
        <v>6124.15</v>
      </c>
      <c r="AL288" s="21">
        <v>0.0125762840305384</v>
      </c>
      <c r="AM288" s="21">
        <v>7215.56688427925</v>
      </c>
      <c r="AN288" s="58"/>
    </row>
    <row r="289">
      <c r="E289" s="57" t="s">
        <v>21</v>
      </c>
      <c r="F289" s="26">
        <f t="shared" ref="F289:G289" si="185">AVERAGE(F284:F288)</f>
        <v>6378.6</v>
      </c>
      <c r="G289" s="26">
        <f t="shared" si="185"/>
        <v>6254.8</v>
      </c>
      <c r="H289" s="26">
        <f>100*AVERAGE(H284:H288)</f>
        <v>1.835777457</v>
      </c>
      <c r="I289" s="26">
        <f>AVERAGE(I284:I288)</f>
        <v>4594.125995</v>
      </c>
      <c r="J289" s="59" t="str">
        <f>IF(MAX(ABS($F289-INDIRECT("'summary | ALG^({\gamma}) (low cost instances)'!F"&amp;ROW('summary | ALG^({gamma}) (low co'!$F$8)+(ROW()-13)/6)), ABS($G289-INDIRECT("'summary | ALG^({\gamma}) (low cost instances)'!G"&amp;ROW('summary | ALG^({gamma}) (low co'!$G$8)+(ROW()-13)/6)), ABS($H289-INDIRECT("'summary | ALG^({\gamma}) (low cost instances)'!H"&amp;ROW('summary | ALG^({gamma}) (low co'!$H$8)+(ROW()-13)/6)), ABS($I289-INDIRECT("'summary | ALG^({\gamma}) (low cost instances)'!I"&amp;ROW('summary | ALG^({gamma}) (low co'!$I$8)+(ROW()-13)/6)))&lt;0.001, "ok", "not ok")</f>
        <v>ok</v>
      </c>
      <c r="K289" s="26">
        <f t="shared" ref="K289:L289" si="186">AVERAGE(K284:K288)</f>
        <v>6009.188</v>
      </c>
      <c r="L289" s="26">
        <f t="shared" si="186"/>
        <v>5607.517751</v>
      </c>
      <c r="M289" s="26">
        <f>100*AVERAGE(M284:M288)</f>
        <v>6.456586288</v>
      </c>
      <c r="N289" s="26">
        <f>AVERAGE(N284:N288)</f>
        <v>5884.243944</v>
      </c>
      <c r="O289" s="59" t="str">
        <f>IF(MAX(ABS(K289-INDIRECT("'summary | ALG^({\gamma}) (low cost instances)'!L"&amp;ROW('summary | ALG^({gamma}) (low co'!$L$8)+(ROW()-13)/6)), ABS(L289-INDIRECT("'summary | ALG^({\gamma}) (low cost instances)'!M"&amp;ROW('summary | ALG^({gamma}) (low co'!$M$8)+(ROW()-13)/6)), ABS($M289-INDIRECT("'summary | ALG^({\gamma}) (low cost instances)'!N"&amp;ROW('summary | ALG^({gamma}) (low co'!$N$8)+(ROW()-13)/6)), ABS($N289-INDIRECT("'summary | ALG^({\gamma}) (low cost instances)'!O"&amp;ROW('summary | ALG^({gamma}) (low co'!$O$8)+(ROW()-13)/6)))&lt;0.00001, "ok", "not ok")</f>
        <v>ok</v>
      </c>
      <c r="AE289" s="26">
        <f t="shared" ref="AE289:AF289" si="187">AVERAGE(AE284:AE288)</f>
        <v>5675.35</v>
      </c>
      <c r="AF289" s="26">
        <f t="shared" si="187"/>
        <v>5660.75</v>
      </c>
      <c r="AG289" s="26">
        <f>100*AVERAGE(AG284:AG288)</f>
        <v>0.2334069258</v>
      </c>
      <c r="AH289" s="26">
        <f>AVERAGE(AH284:AH288)</f>
        <v>4810.38703</v>
      </c>
      <c r="AI289" s="59" t="str">
        <f>IF(MAX(ABS(AE289-INDIRECT("'summary | ALG^({\gamma}) (low cost instances)'!AJ"&amp;ROW('summary | ALG^({gamma}) (low co'!$AJ$8)+(ROW()-13)/6)), ABS(AF289-INDIRECT("'summary | ALG^({\gamma}) (low cost instances)'!AK"&amp;ROW('summary | ALG^({gamma}) (low co'!$AK$8)+(ROW()-13)/6)), ABS(AG289-INDIRECT("'summary | ALG^({\gamma}) (low cost instances)'!AL"&amp;ROW('summary | ALG^({gamma}) (low co'!$AL$8)+(ROW()-13)/6)), ABS(AH289-INDIRECT("'summary | ALG^({\gamma}) (low cost instances)'!AM"&amp;ROW('summary | ALG^({gamma}) (low co'!$AM$8)+(ROW()-13)/6)))&lt;0.01, "ok", "not ok")</f>
        <v>ok</v>
      </c>
      <c r="AJ289" s="26">
        <f t="shared" ref="AJ289:AK289" si="188">AVERAGE(AJ284:AJ288)</f>
        <v>6285.746</v>
      </c>
      <c r="AK289" s="26">
        <f t="shared" si="188"/>
        <v>6205.746</v>
      </c>
      <c r="AL289" s="26">
        <f>100*AVERAGE(AL284:AL288)</f>
        <v>1.16048058</v>
      </c>
      <c r="AM289" s="26">
        <f>AVERAGE(AM284:AM288)</f>
        <v>4551.141789</v>
      </c>
      <c r="AN289" s="59" t="str">
        <f>IF(MAX(ABS(AJ289-INDIRECT("'summary | ALG^({\gamma}) (low cost instances)'!AV"&amp;ROW('summary | ALG^({gamma}) (low co'!$AV$8)+(ROW()-13)/6)), ABS(AK289-INDIRECT("'summary | ALG^({\gamma}) (low cost instances)'!AW"&amp;ROW('summary | ALG^({gamma}) (low co'!$AW$8)+(ROW()-13)/6)), ABS(AL289-INDIRECT("'summary | ALG^({\gamma}) (low cost instances)'!AX"&amp;ROW('summary | ALG^({gamma}) (low co'!$AX$8)+(ROW()-13)/6)), ABS(AM289-INDIRECT("'summary | ALG^({\gamma}) (low cost instances)'!AY"&amp;ROW('summary | ALG^({gamma}) (low co'!$AY$8)+(ROW()-13)/6)))&lt;0.01, "ok", "not ok")</f>
        <v>ok</v>
      </c>
    </row>
    <row r="290">
      <c r="D290" s="80">
        <v>40.0</v>
      </c>
      <c r="E290" s="68" t="s">
        <v>67</v>
      </c>
      <c r="F290" s="21">
        <v>6817.76</v>
      </c>
      <c r="G290" s="21">
        <v>6130.76</v>
      </c>
      <c r="H290" s="21">
        <v>0.100766234071015</v>
      </c>
      <c r="I290" s="21">
        <v>7200.77475905418</v>
      </c>
      <c r="J290" s="58"/>
      <c r="K290" s="21">
        <v>7028.79</v>
      </c>
      <c r="L290" s="21">
        <v>5723.65036657507</v>
      </c>
      <c r="M290" s="21">
        <v>0.185684823906381</v>
      </c>
      <c r="N290" s="21">
        <v>7208.0957877636</v>
      </c>
      <c r="O290" s="58"/>
      <c r="AE290" s="21">
        <v>6062.3</v>
      </c>
      <c r="AF290" s="21">
        <v>6062.3</v>
      </c>
      <c r="AG290" s="21">
        <v>0.0</v>
      </c>
      <c r="AH290" s="21">
        <v>6055.09054899216</v>
      </c>
      <c r="AI290" s="58"/>
      <c r="AJ290" s="21">
        <v>6948.76</v>
      </c>
      <c r="AK290" s="21">
        <v>6128.76</v>
      </c>
      <c r="AL290" s="21">
        <v>0.11800666593752</v>
      </c>
      <c r="AM290" s="21">
        <v>7206.35306930542</v>
      </c>
      <c r="AN290" s="58"/>
    </row>
    <row r="291">
      <c r="E291" s="68" t="s">
        <v>68</v>
      </c>
      <c r="F291" s="21">
        <v>6652.57</v>
      </c>
      <c r="G291" s="21">
        <v>6652.57</v>
      </c>
      <c r="H291" s="21">
        <v>0.0</v>
      </c>
      <c r="I291" s="21">
        <v>1245.87754130363</v>
      </c>
      <c r="J291" s="58"/>
      <c r="K291" s="21">
        <v>5974.75</v>
      </c>
      <c r="L291" s="21">
        <v>5465.2118163177</v>
      </c>
      <c r="M291" s="21">
        <v>0.0852819253830372</v>
      </c>
      <c r="N291" s="21">
        <v>7207.53133893013</v>
      </c>
      <c r="O291" s="58"/>
      <c r="AE291" s="21">
        <v>5889.23</v>
      </c>
      <c r="AF291" s="21">
        <v>5889.23</v>
      </c>
      <c r="AG291" s="21">
        <v>0.0</v>
      </c>
      <c r="AH291" s="21">
        <v>6029.11797404289</v>
      </c>
      <c r="AI291" s="58"/>
      <c r="AJ291" s="21">
        <v>6717.52</v>
      </c>
      <c r="AK291" s="21">
        <v>6585.52</v>
      </c>
      <c r="AL291" s="21">
        <v>0.019650108968786</v>
      </c>
      <c r="AM291" s="21">
        <v>7179.34099888802</v>
      </c>
      <c r="AN291" s="58"/>
    </row>
    <row r="292">
      <c r="E292" s="68" t="s">
        <v>69</v>
      </c>
      <c r="F292" s="21">
        <v>6128.31</v>
      </c>
      <c r="G292" s="21">
        <v>6128.31</v>
      </c>
      <c r="H292" s="21">
        <v>0.0</v>
      </c>
      <c r="I292" s="21">
        <v>190.084254980087</v>
      </c>
      <c r="J292" s="58"/>
      <c r="K292" s="21">
        <v>5398.11</v>
      </c>
      <c r="L292" s="21">
        <v>5398.11</v>
      </c>
      <c r="M292" s="21">
        <v>0.0</v>
      </c>
      <c r="N292" s="21">
        <v>5835.57967996597</v>
      </c>
      <c r="O292" s="58"/>
      <c r="AE292" s="21">
        <v>5410.61</v>
      </c>
      <c r="AF292" s="21">
        <v>5410.61</v>
      </c>
      <c r="AG292" s="21">
        <v>0.0</v>
      </c>
      <c r="AH292" s="21">
        <v>959.600450277329</v>
      </c>
      <c r="AI292" s="58"/>
      <c r="AJ292" s="21">
        <v>6128.31000000001</v>
      </c>
      <c r="AK292" s="21">
        <v>6128.31</v>
      </c>
      <c r="AL292" s="21">
        <v>0.0</v>
      </c>
      <c r="AM292" s="21">
        <v>220.689239740372</v>
      </c>
      <c r="AN292" s="58"/>
    </row>
    <row r="293">
      <c r="E293" s="68" t="s">
        <v>70</v>
      </c>
      <c r="F293" s="21">
        <v>6429.32</v>
      </c>
      <c r="G293" s="21">
        <v>6429.32</v>
      </c>
      <c r="H293" s="21">
        <v>0.0</v>
      </c>
      <c r="I293" s="21">
        <v>217.849653720856</v>
      </c>
      <c r="J293" s="58"/>
      <c r="K293" s="21">
        <v>6420.17</v>
      </c>
      <c r="L293" s="21">
        <v>6420.17</v>
      </c>
      <c r="M293" s="21">
        <v>0.0</v>
      </c>
      <c r="N293" s="21">
        <v>1556.88841104507</v>
      </c>
      <c r="O293" s="58"/>
      <c r="AE293" s="21">
        <v>5463.33</v>
      </c>
      <c r="AF293" s="21">
        <v>5463.33</v>
      </c>
      <c r="AG293" s="21">
        <v>0.0</v>
      </c>
      <c r="AH293" s="21">
        <v>1892.53191280365</v>
      </c>
      <c r="AI293" s="58"/>
      <c r="AJ293" s="21">
        <v>6434.42</v>
      </c>
      <c r="AK293" s="21">
        <v>6434.42</v>
      </c>
      <c r="AL293" s="21">
        <v>0.0</v>
      </c>
      <c r="AM293" s="21">
        <v>212.798928022385</v>
      </c>
      <c r="AN293" s="58"/>
    </row>
    <row r="294">
      <c r="E294" s="68" t="s">
        <v>71</v>
      </c>
      <c r="F294" s="21">
        <v>6369.91</v>
      </c>
      <c r="G294" s="21">
        <v>6234.91</v>
      </c>
      <c r="H294" s="21">
        <v>0.0211933920573446</v>
      </c>
      <c r="I294" s="21">
        <v>7207.34507799149</v>
      </c>
      <c r="J294" s="58"/>
      <c r="K294" s="21">
        <v>6412.27</v>
      </c>
      <c r="L294" s="21">
        <v>6070.73887437275</v>
      </c>
      <c r="M294" s="21">
        <v>0.0532621248991788</v>
      </c>
      <c r="N294" s="21">
        <v>7231.20007801056</v>
      </c>
      <c r="O294" s="58"/>
      <c r="AE294" s="21">
        <v>5755.08</v>
      </c>
      <c r="AF294" s="21">
        <v>5755.08</v>
      </c>
      <c r="AG294" s="21">
        <v>0.0</v>
      </c>
      <c r="AH294" s="21">
        <v>5286.19686102867</v>
      </c>
      <c r="AI294" s="58"/>
      <c r="AJ294" s="21">
        <v>6369.91</v>
      </c>
      <c r="AK294" s="21">
        <v>6233.91</v>
      </c>
      <c r="AL294" s="21">
        <v>0.0213503801466583</v>
      </c>
      <c r="AM294" s="21">
        <v>7207.64860606194</v>
      </c>
      <c r="AN294" s="58"/>
    </row>
    <row r="295">
      <c r="E295" s="57" t="s">
        <v>21</v>
      </c>
      <c r="F295" s="26">
        <f t="shared" ref="F295:G295" si="189">AVERAGE(F290:F294)</f>
        <v>6479.574</v>
      </c>
      <c r="G295" s="26">
        <f t="shared" si="189"/>
        <v>6315.174</v>
      </c>
      <c r="H295" s="26">
        <f>100*AVERAGE(H290:H294)</f>
        <v>2.439192523</v>
      </c>
      <c r="I295" s="26">
        <f>AVERAGE(I290:I294)</f>
        <v>3212.386257</v>
      </c>
      <c r="J295" s="59" t="str">
        <f>IF(MAX(ABS($F295-INDIRECT("'summary | ALG^({\gamma}) (low cost instances)'!F"&amp;ROW('summary | ALG^({gamma}) (low co'!$F$8)+(ROW()-13)/6)), ABS($G295-INDIRECT("'summary | ALG^({\gamma}) (low cost instances)'!G"&amp;ROW('summary | ALG^({gamma}) (low co'!$G$8)+(ROW()-13)/6)), ABS($H295-INDIRECT("'summary | ALG^({\gamma}) (low cost instances)'!H"&amp;ROW('summary | ALG^({gamma}) (low co'!$H$8)+(ROW()-13)/6)), ABS($I295-INDIRECT("'summary | ALG^({\gamma}) (low cost instances)'!I"&amp;ROW('summary | ALG^({gamma}) (low co'!$I$8)+(ROW()-13)/6)))&lt;0.001, "ok", "not ok")</f>
        <v>ok</v>
      </c>
      <c r="K295" s="26">
        <f t="shared" ref="K295:L295" si="190">AVERAGE(K290:K294)</f>
        <v>6246.818</v>
      </c>
      <c r="L295" s="26">
        <f t="shared" si="190"/>
        <v>5815.576211</v>
      </c>
      <c r="M295" s="26">
        <f>100*AVERAGE(M290:M294)</f>
        <v>6.484577484</v>
      </c>
      <c r="N295" s="26">
        <f>AVERAGE(N290:N294)</f>
        <v>5807.859059</v>
      </c>
      <c r="O295" s="59" t="str">
        <f>IF(MAX(ABS(K295-INDIRECT("'summary | ALG^({\gamma}) (low cost instances)'!L"&amp;ROW('summary | ALG^({gamma}) (low co'!$L$8)+(ROW()-13)/6)), ABS(L295-INDIRECT("'summary | ALG^({\gamma}) (low cost instances)'!M"&amp;ROW('summary | ALG^({gamma}) (low co'!$M$8)+(ROW()-13)/6)), ABS($M295-INDIRECT("'summary | ALG^({\gamma}) (low cost instances)'!N"&amp;ROW('summary | ALG^({gamma}) (low co'!$N$8)+(ROW()-13)/6)), ABS($N295-INDIRECT("'summary | ALG^({\gamma}) (low cost instances)'!O"&amp;ROW('summary | ALG^({gamma}) (low co'!$O$8)+(ROW()-13)/6)))&lt;0.00001, "ok", "not ok")</f>
        <v>ok</v>
      </c>
      <c r="AE295" s="26">
        <f t="shared" ref="AE295:AF295" si="191">AVERAGE(AE290:AE294)</f>
        <v>5716.11</v>
      </c>
      <c r="AF295" s="26">
        <f t="shared" si="191"/>
        <v>5716.11</v>
      </c>
      <c r="AG295" s="26">
        <f>100*AVERAGE(AG290:AG294)</f>
        <v>0</v>
      </c>
      <c r="AH295" s="26">
        <f>AVERAGE(AH290:AH294)</f>
        <v>4044.507549</v>
      </c>
      <c r="AI295" s="59" t="str">
        <f>IF(MAX(ABS(AE295-INDIRECT("'summary | ALG^({\gamma}) (low cost instances)'!AJ"&amp;ROW('summary | ALG^({gamma}) (low co'!$AJ$8)+(ROW()-13)/6)), ABS(AF295-INDIRECT("'summary | ALG^({\gamma}) (low cost instances)'!AK"&amp;ROW('summary | ALG^({gamma}) (low co'!$AK$8)+(ROW()-13)/6)), ABS(AG295-INDIRECT("'summary | ALG^({\gamma}) (low cost instances)'!AL"&amp;ROW('summary | ALG^({gamma}) (low co'!$AL$8)+(ROW()-13)/6)), ABS(AH295-INDIRECT("'summary | ALG^({\gamma}) (low cost instances)'!AM"&amp;ROW('summary | ALG^({gamma}) (low co'!$AM$8)+(ROW()-13)/6)))&lt;0.01, "ok", "not ok")</f>
        <v>ok</v>
      </c>
      <c r="AJ295" s="26">
        <f t="shared" ref="AJ295:AK295" si="192">AVERAGE(AJ290:AJ294)</f>
        <v>6519.784</v>
      </c>
      <c r="AK295" s="26">
        <f t="shared" si="192"/>
        <v>6302.184</v>
      </c>
      <c r="AL295" s="26">
        <f>100*AVERAGE(AL290:AL294)</f>
        <v>3.180143101</v>
      </c>
      <c r="AM295" s="26">
        <f>AVERAGE(AM290:AM294)</f>
        <v>4405.366168</v>
      </c>
      <c r="AN295" s="59" t="str">
        <f>IF(MAX(ABS(AJ295-INDIRECT("'summary | ALG^({\gamma}) (low cost instances)'!AV"&amp;ROW('summary | ALG^({gamma}) (low co'!$AV$8)+(ROW()-13)/6)), ABS(AK295-INDIRECT("'summary | ALG^({\gamma}) (low cost instances)'!AW"&amp;ROW('summary | ALG^({gamma}) (low co'!$AW$8)+(ROW()-13)/6)), ABS(AL295-INDIRECT("'summary | ALG^({\gamma}) (low cost instances)'!AX"&amp;ROW('summary | ALG^({gamma}) (low co'!$AX$8)+(ROW()-13)/6)), ABS(AM295-INDIRECT("'summary | ALG^({\gamma}) (low cost instances)'!AY"&amp;ROW('summary | ALG^({gamma}) (low co'!$AY$8)+(ROW()-13)/6)))&lt;0.01, "ok", "not ok")</f>
        <v>ok</v>
      </c>
    </row>
    <row r="296">
      <c r="D296" s="80">
        <v>45.0</v>
      </c>
      <c r="E296" s="68" t="s">
        <v>72</v>
      </c>
      <c r="F296" s="21">
        <v>6883.33</v>
      </c>
      <c r="G296" s="21">
        <v>6567.33</v>
      </c>
      <c r="H296" s="21">
        <v>0.0459080125462531</v>
      </c>
      <c r="I296" s="21">
        <v>7208.99311494827</v>
      </c>
      <c r="J296" s="58"/>
      <c r="K296" s="21">
        <v>5945.38</v>
      </c>
      <c r="L296" s="21">
        <v>5243.23303978953</v>
      </c>
      <c r="M296" s="21">
        <v>0.118099593333054</v>
      </c>
      <c r="N296" s="21">
        <v>7203.71652913094</v>
      </c>
      <c r="O296" s="58"/>
      <c r="AE296" s="21">
        <v>6055.54</v>
      </c>
      <c r="AF296" s="21">
        <v>6055.54</v>
      </c>
      <c r="AG296" s="21">
        <v>0.0</v>
      </c>
      <c r="AH296" s="21">
        <v>6040.14927101135</v>
      </c>
      <c r="AI296" s="58"/>
      <c r="AJ296" s="21">
        <v>6928.33</v>
      </c>
      <c r="AK296" s="21">
        <v>6474.33</v>
      </c>
      <c r="AL296" s="21">
        <v>0.0655280565446507</v>
      </c>
      <c r="AM296" s="21">
        <v>7223.76821494103</v>
      </c>
      <c r="AN296" s="58"/>
    </row>
    <row r="297">
      <c r="E297" s="68" t="s">
        <v>73</v>
      </c>
      <c r="F297" s="21">
        <v>7435.54</v>
      </c>
      <c r="G297" s="21">
        <v>6610.54</v>
      </c>
      <c r="H297" s="21">
        <v>0.110953609287288</v>
      </c>
      <c r="I297" s="21">
        <v>7200.37275195122</v>
      </c>
      <c r="J297" s="58"/>
      <c r="K297" s="21">
        <v>6935.26</v>
      </c>
      <c r="L297" s="21">
        <v>5070.0993689953</v>
      </c>
      <c r="M297" s="21">
        <v>0.26893881858859</v>
      </c>
      <c r="N297" s="21">
        <v>7208.75668478012</v>
      </c>
      <c r="O297" s="58"/>
      <c r="AE297" s="21">
        <v>6713.28</v>
      </c>
      <c r="AF297" s="21">
        <v>6557.28</v>
      </c>
      <c r="AG297" s="21">
        <v>0.0232375232375232</v>
      </c>
      <c r="AH297" s="21">
        <v>7202.22061109543</v>
      </c>
      <c r="AI297" s="58"/>
      <c r="AJ297" s="21">
        <v>7459.56</v>
      </c>
      <c r="AK297" s="21">
        <v>6677.56</v>
      </c>
      <c r="AL297" s="21">
        <v>0.104831920381363</v>
      </c>
      <c r="AM297" s="21">
        <v>7209.55391120911</v>
      </c>
      <c r="AN297" s="58"/>
    </row>
    <row r="298">
      <c r="E298" s="68" t="s">
        <v>74</v>
      </c>
      <c r="F298" s="21">
        <v>6349.95</v>
      </c>
      <c r="G298" s="21">
        <v>6349.95</v>
      </c>
      <c r="H298" s="21">
        <v>0.0</v>
      </c>
      <c r="I298" s="21">
        <v>55.063746213913</v>
      </c>
      <c r="J298" s="58"/>
      <c r="K298" s="21">
        <v>4501.76</v>
      </c>
      <c r="L298" s="21">
        <v>4501.76</v>
      </c>
      <c r="M298" s="21">
        <v>0.0</v>
      </c>
      <c r="N298" s="21">
        <v>616.230733156204</v>
      </c>
      <c r="O298" s="58"/>
      <c r="AE298" s="21">
        <v>5375.99</v>
      </c>
      <c r="AF298" s="21">
        <v>5375.99</v>
      </c>
      <c r="AG298" s="21">
        <v>0.0</v>
      </c>
      <c r="AH298" s="21">
        <v>393.384290933609</v>
      </c>
      <c r="AI298" s="58"/>
      <c r="AJ298" s="21">
        <v>6349.95</v>
      </c>
      <c r="AK298" s="21">
        <v>6349.95</v>
      </c>
      <c r="AL298" s="21">
        <v>0.0</v>
      </c>
      <c r="AM298" s="21">
        <v>72.3042349815369</v>
      </c>
      <c r="AN298" s="58"/>
    </row>
    <row r="299">
      <c r="E299" s="68" t="s">
        <v>75</v>
      </c>
      <c r="F299" s="21">
        <v>7648.11</v>
      </c>
      <c r="G299" s="21">
        <v>6729.11</v>
      </c>
      <c r="H299" s="21">
        <v>0.120160405642701</v>
      </c>
      <c r="I299" s="21">
        <v>7212.49935674667</v>
      </c>
      <c r="J299" s="58"/>
      <c r="K299" s="21">
        <v>7020.38</v>
      </c>
      <c r="L299" s="21">
        <v>5372.24200545801</v>
      </c>
      <c r="M299" s="21">
        <v>0.234764784034767</v>
      </c>
      <c r="N299" s="21">
        <v>7210.18729686737</v>
      </c>
      <c r="O299" s="58"/>
      <c r="AE299" s="21">
        <v>6907.55</v>
      </c>
      <c r="AF299" s="21">
        <v>6907.55</v>
      </c>
      <c r="AG299" s="21">
        <v>0.0</v>
      </c>
      <c r="AH299" s="21">
        <v>5394.84209012985</v>
      </c>
      <c r="AI299" s="58"/>
      <c r="AJ299" s="21">
        <v>7312.18</v>
      </c>
      <c r="AK299" s="21">
        <v>6863.18</v>
      </c>
      <c r="AL299" s="21">
        <v>0.0614043965000862</v>
      </c>
      <c r="AM299" s="21">
        <v>7212.86033010483</v>
      </c>
      <c r="AN299" s="58"/>
    </row>
    <row r="300">
      <c r="E300" s="68" t="s">
        <v>76</v>
      </c>
      <c r="F300" s="21">
        <v>6051.13</v>
      </c>
      <c r="G300" s="21">
        <v>6051.13</v>
      </c>
      <c r="H300" s="21">
        <v>0.0</v>
      </c>
      <c r="I300" s="21">
        <v>832.814911127091</v>
      </c>
      <c r="J300" s="58"/>
      <c r="K300" s="21">
        <v>5417.75</v>
      </c>
      <c r="L300" s="21">
        <v>5417.75</v>
      </c>
      <c r="M300" s="21">
        <v>0.0</v>
      </c>
      <c r="N300" s="21">
        <v>4323.87457180023</v>
      </c>
      <c r="O300" s="58"/>
      <c r="AE300" s="21">
        <v>4864.9</v>
      </c>
      <c r="AF300" s="21">
        <v>4864.9</v>
      </c>
      <c r="AG300" s="21">
        <v>0.0</v>
      </c>
      <c r="AH300" s="21">
        <v>947.173626899719</v>
      </c>
      <c r="AI300" s="58"/>
      <c r="AJ300" s="21">
        <v>6051.13</v>
      </c>
      <c r="AK300" s="21">
        <v>6051.13</v>
      </c>
      <c r="AL300" s="21">
        <v>0.0</v>
      </c>
      <c r="AM300" s="21">
        <v>504.197335958481</v>
      </c>
      <c r="AN300" s="58"/>
    </row>
    <row r="301">
      <c r="E301" s="57" t="s">
        <v>21</v>
      </c>
      <c r="F301" s="26">
        <f t="shared" ref="F301:G301" si="193">AVERAGE(F296:F300)</f>
        <v>6873.612</v>
      </c>
      <c r="G301" s="26">
        <f t="shared" si="193"/>
        <v>6461.612</v>
      </c>
      <c r="H301" s="26">
        <f>100*AVERAGE(H296:H300)</f>
        <v>5.54044055</v>
      </c>
      <c r="I301" s="26">
        <f>AVERAGE(I296:I300)</f>
        <v>4501.948776</v>
      </c>
      <c r="J301" s="59" t="str">
        <f>IF(MAX(ABS($F301-INDIRECT("'summary | ALG^({\gamma}) (low cost instances)'!F"&amp;ROW('summary | ALG^({gamma}) (low co'!$F$8)+(ROW()-13)/6)), ABS($G301-INDIRECT("'summary | ALG^({\gamma}) (low cost instances)'!G"&amp;ROW('summary | ALG^({gamma}) (low co'!$G$8)+(ROW()-13)/6)), ABS($H301-INDIRECT("'summary | ALG^({\gamma}) (low cost instances)'!H"&amp;ROW('summary | ALG^({gamma}) (low co'!$H$8)+(ROW()-13)/6)), ABS($I301-INDIRECT("'summary | ALG^({\gamma}) (low cost instances)'!I"&amp;ROW('summary | ALG^({gamma}) (low co'!$I$8)+(ROW()-13)/6)))&lt;0.001, "ok", "not ok")</f>
        <v>ok</v>
      </c>
      <c r="K301" s="26">
        <f t="shared" ref="K301:L301" si="194">AVERAGE(K296:K300)</f>
        <v>5964.106</v>
      </c>
      <c r="L301" s="26">
        <f t="shared" si="194"/>
        <v>5121.016883</v>
      </c>
      <c r="M301" s="26">
        <f>100*AVERAGE(M296:M300)</f>
        <v>12.43606392</v>
      </c>
      <c r="N301" s="26">
        <f>AVERAGE(N296:N300)</f>
        <v>5312.553163</v>
      </c>
      <c r="O301" s="59" t="str">
        <f>IF(MAX(ABS(K301-INDIRECT("'summary | ALG^({\gamma}) (low cost instances)'!L"&amp;ROW('summary | ALG^({gamma}) (low co'!$L$8)+(ROW()-13)/6)), ABS(L301-INDIRECT("'summary | ALG^({\gamma}) (low cost instances)'!M"&amp;ROW('summary | ALG^({gamma}) (low co'!$M$8)+(ROW()-13)/6)), ABS($M301-INDIRECT("'summary | ALG^({\gamma}) (low cost instances)'!N"&amp;ROW('summary | ALG^({gamma}) (low co'!$N$8)+(ROW()-13)/6)), ABS($N301-INDIRECT("'summary | ALG^({\gamma}) (low cost instances)'!O"&amp;ROW('summary | ALG^({gamma}) (low co'!$O$8)+(ROW()-13)/6)))&lt;0.00001, "ok", "not ok")</f>
        <v>ok</v>
      </c>
      <c r="AE301" s="26">
        <f t="shared" ref="AE301:AF301" si="195">AVERAGE(AE296:AE300)</f>
        <v>5983.452</v>
      </c>
      <c r="AF301" s="26">
        <f t="shared" si="195"/>
        <v>5952.252</v>
      </c>
      <c r="AG301" s="26">
        <f>100*AVERAGE(AG296:AG300)</f>
        <v>0.4647504648</v>
      </c>
      <c r="AH301" s="26">
        <f>AVERAGE(AH296:AH300)</f>
        <v>3995.553978</v>
      </c>
      <c r="AI301" s="59" t="str">
        <f>IF(MAX(ABS(AE301-INDIRECT("'summary | ALG^({\gamma}) (low cost instances)'!AJ"&amp;ROW('summary | ALG^({gamma}) (low co'!$AJ$8)+(ROW()-13)/6)), ABS(AF301-INDIRECT("'summary | ALG^({\gamma}) (low cost instances)'!AK"&amp;ROW('summary | ALG^({gamma}) (low co'!$AK$8)+(ROW()-13)/6)), ABS(AG301-INDIRECT("'summary | ALG^({\gamma}) (low cost instances)'!AL"&amp;ROW('summary | ALG^({gamma}) (low co'!$AL$8)+(ROW()-13)/6)), ABS(AH301-INDIRECT("'summary | ALG^({\gamma}) (low cost instances)'!AM"&amp;ROW('summary | ALG^({gamma}) (low co'!$AM$8)+(ROW()-13)/6)))&lt;0.01, "ok", "not ok")</f>
        <v>ok</v>
      </c>
      <c r="AJ301" s="26">
        <f t="shared" ref="AJ301:AK301" si="196">AVERAGE(AJ296:AJ300)</f>
        <v>6820.23</v>
      </c>
      <c r="AK301" s="26">
        <f t="shared" si="196"/>
        <v>6483.23</v>
      </c>
      <c r="AL301" s="26">
        <f>100*AVERAGE(AL296:AL300)</f>
        <v>4.635287469</v>
      </c>
      <c r="AM301" s="26">
        <f>AVERAGE(AM296:AM300)</f>
        <v>4444.536805</v>
      </c>
      <c r="AN301" s="59" t="str">
        <f>IF(MAX(ABS(AJ301-INDIRECT("'summary | ALG^({\gamma}) (low cost instances)'!AV"&amp;ROW('summary | ALG^({gamma}) (low co'!$AV$8)+(ROW()-13)/6)), ABS(AK301-INDIRECT("'summary | ALG^({\gamma}) (low cost instances)'!AW"&amp;ROW('summary | ALG^({gamma}) (low co'!$AW$8)+(ROW()-13)/6)), ABS(AL301-INDIRECT("'summary | ALG^({\gamma}) (low cost instances)'!AX"&amp;ROW('summary | ALG^({gamma}) (low co'!$AX$8)+(ROW()-13)/6)), ABS(AM301-INDIRECT("'summary | ALG^({\gamma}) (low cost instances)'!AY"&amp;ROW('summary | ALG^({gamma}) (low co'!$AY$8)+(ROW()-13)/6)))&lt;0.01, "ok", "not ok")</f>
        <v>ok</v>
      </c>
    </row>
    <row r="302">
      <c r="D302" s="80">
        <v>50.0</v>
      </c>
      <c r="E302" s="68" t="s">
        <v>77</v>
      </c>
      <c r="F302" s="21">
        <v>8477.73997986687</v>
      </c>
      <c r="G302" s="21">
        <v>7118.74</v>
      </c>
      <c r="H302" s="21">
        <v>0.160302154004989</v>
      </c>
      <c r="I302" s="21">
        <v>7206.12122702599</v>
      </c>
      <c r="J302" s="58"/>
      <c r="K302" s="21">
        <v>7410.22</v>
      </c>
      <c r="L302" s="21">
        <v>4488.20844199854</v>
      </c>
      <c r="M302" s="21">
        <v>0.394321836328943</v>
      </c>
      <c r="N302" s="21">
        <v>7201.34757781029</v>
      </c>
      <c r="O302" s="58"/>
      <c r="AE302" s="61">
        <v>8270.58</v>
      </c>
      <c r="AF302" s="61">
        <v>8270.58</v>
      </c>
      <c r="AG302" s="61">
        <v>0.0</v>
      </c>
      <c r="AH302" s="61">
        <v>6017.38678121567</v>
      </c>
      <c r="AI302" s="58"/>
      <c r="AJ302" s="21">
        <v>8883.73</v>
      </c>
      <c r="AK302" s="21">
        <v>7785.73</v>
      </c>
      <c r="AL302" s="21">
        <v>0.123596732453598</v>
      </c>
      <c r="AM302" s="21">
        <v>7144.38611888886</v>
      </c>
      <c r="AN302" s="58"/>
    </row>
    <row r="303">
      <c r="E303" s="68" t="s">
        <v>78</v>
      </c>
      <c r="F303" s="61">
        <v>8344.34</v>
      </c>
      <c r="G303" s="61">
        <v>7678.34</v>
      </c>
      <c r="H303" s="61">
        <v>0.0798145809015452</v>
      </c>
      <c r="I303" s="61">
        <v>7203.76121115685</v>
      </c>
      <c r="J303" s="58"/>
      <c r="K303" s="61">
        <v>8296.09</v>
      </c>
      <c r="L303" s="61">
        <v>5217.3210477584</v>
      </c>
      <c r="M303" s="61">
        <v>0.371110842847848</v>
      </c>
      <c r="N303" s="61">
        <v>7204.77777600288</v>
      </c>
      <c r="O303" s="58"/>
      <c r="AE303" s="61">
        <v>7829.11</v>
      </c>
      <c r="AF303" s="61">
        <v>7829.11</v>
      </c>
      <c r="AG303" s="61">
        <v>0.0</v>
      </c>
      <c r="AH303" s="61">
        <v>6017.07371211052</v>
      </c>
      <c r="AI303" s="58"/>
      <c r="AJ303" s="21">
        <v>8347.32</v>
      </c>
      <c r="AK303" s="21">
        <v>7761.32</v>
      </c>
      <c r="AL303" s="21">
        <v>0.070202172673385</v>
      </c>
      <c r="AM303" s="21">
        <v>7207.93067288399</v>
      </c>
      <c r="AN303" s="58"/>
    </row>
    <row r="304">
      <c r="E304" s="68" t="s">
        <v>79</v>
      </c>
      <c r="F304" s="21">
        <v>7555.98000000001</v>
      </c>
      <c r="G304" s="21">
        <v>6889.98</v>
      </c>
      <c r="H304" s="21">
        <v>0.0881421073110311</v>
      </c>
      <c r="I304" s="21">
        <v>7227.33818483353</v>
      </c>
      <c r="J304" s="58"/>
      <c r="K304" s="21">
        <v>7121.06</v>
      </c>
      <c r="L304" s="21">
        <v>6001.52344357484</v>
      </c>
      <c r="M304" s="21">
        <v>0.157214874811497</v>
      </c>
      <c r="N304" s="21">
        <v>7202.6217610836</v>
      </c>
      <c r="O304" s="58"/>
      <c r="AE304" s="21">
        <v>6818.66</v>
      </c>
      <c r="AF304" s="21">
        <v>6818.66</v>
      </c>
      <c r="AG304" s="21">
        <v>0.0</v>
      </c>
      <c r="AH304" s="21">
        <v>6024.72803616524</v>
      </c>
      <c r="AI304" s="58"/>
      <c r="AJ304" s="21">
        <v>7597.98</v>
      </c>
      <c r="AK304" s="21">
        <v>6892.98</v>
      </c>
      <c r="AL304" s="21">
        <v>0.0927878199205579</v>
      </c>
      <c r="AM304" s="21">
        <v>7248.07798528671</v>
      </c>
      <c r="AN304" s="58"/>
    </row>
    <row r="305">
      <c r="E305" s="68" t="s">
        <v>80</v>
      </c>
      <c r="F305" s="21">
        <v>8183.39</v>
      </c>
      <c r="G305" s="21">
        <v>7240.39</v>
      </c>
      <c r="H305" s="21">
        <v>0.115233417935599</v>
      </c>
      <c r="I305" s="21">
        <v>7205.1009452343</v>
      </c>
      <c r="J305" s="58"/>
      <c r="K305" s="21">
        <v>8797.66</v>
      </c>
      <c r="L305" s="21">
        <v>6837.68934216065</v>
      </c>
      <c r="M305" s="21">
        <v>0.22278317846329</v>
      </c>
      <c r="N305" s="21">
        <v>7202.06232190132</v>
      </c>
      <c r="O305" s="58"/>
      <c r="AE305" s="21">
        <v>8246.05</v>
      </c>
      <c r="AF305" s="21">
        <v>8105.05</v>
      </c>
      <c r="AG305" s="21">
        <v>0.017099095930779</v>
      </c>
      <c r="AH305" s="21">
        <v>7209.03971004486</v>
      </c>
      <c r="AI305" s="58"/>
      <c r="AJ305" s="21">
        <v>8630.39</v>
      </c>
      <c r="AK305" s="21">
        <v>7166.39</v>
      </c>
      <c r="AL305" s="21">
        <v>0.169633122025772</v>
      </c>
      <c r="AM305" s="21">
        <v>7202.45379710198</v>
      </c>
      <c r="AN305" s="58"/>
    </row>
    <row r="306">
      <c r="E306" s="68" t="s">
        <v>81</v>
      </c>
      <c r="F306" s="21">
        <v>7738.04</v>
      </c>
      <c r="G306" s="21">
        <v>6953.04</v>
      </c>
      <c r="H306" s="21">
        <v>0.101446878020791</v>
      </c>
      <c r="I306" s="21">
        <v>7191.70432591438</v>
      </c>
      <c r="J306" s="58"/>
      <c r="K306" s="21">
        <v>19000.54</v>
      </c>
      <c r="L306" s="21">
        <v>4492.07300076443</v>
      </c>
      <c r="M306" s="21">
        <v>0.763581824476334</v>
      </c>
      <c r="N306" s="21">
        <v>7207.63223099709</v>
      </c>
      <c r="O306" s="58"/>
      <c r="AE306" s="21">
        <v>7788.55</v>
      </c>
      <c r="AF306" s="21">
        <v>7745.55</v>
      </c>
      <c r="AG306" s="21">
        <v>0.00552092494751923</v>
      </c>
      <c r="AH306" s="21">
        <v>7202.53554582596</v>
      </c>
      <c r="AI306" s="58"/>
      <c r="AJ306" s="61">
        <v>8166.04</v>
      </c>
      <c r="AK306" s="61">
        <v>7099.04</v>
      </c>
      <c r="AL306" s="61">
        <v>0.130663</v>
      </c>
      <c r="AM306" s="61">
        <v>7238.05</v>
      </c>
      <c r="AN306" s="58"/>
    </row>
    <row r="307">
      <c r="E307" s="57" t="s">
        <v>21</v>
      </c>
      <c r="F307" s="26">
        <f t="shared" ref="F307:G307" si="197">AVERAGE(F302:F306)</f>
        <v>8059.897996</v>
      </c>
      <c r="G307" s="26">
        <f t="shared" si="197"/>
        <v>7176.098</v>
      </c>
      <c r="H307" s="26">
        <f>100*AVERAGE(H302:H306)</f>
        <v>10.89878276</v>
      </c>
      <c r="I307" s="26">
        <f>AVERAGE(I302:I306)</f>
        <v>7206.805179</v>
      </c>
      <c r="J307" s="59" t="str">
        <f>IF(MAX(ABS($F307-INDIRECT("'summary | ALG^({\gamma}) (low cost instances)'!F"&amp;ROW('summary | ALG^({gamma}) (low co'!$F$8)+(ROW()-13)/6)), ABS($G307-INDIRECT("'summary | ALG^({\gamma}) (low cost instances)'!G"&amp;ROW('summary | ALG^({gamma}) (low co'!$G$8)+(ROW()-13)/6)), ABS($H307-INDIRECT("'summary | ALG^({\gamma}) (low cost instances)'!H"&amp;ROW('summary | ALG^({gamma}) (low co'!$H$8)+(ROW()-13)/6)), ABS($I307-INDIRECT("'summary | ALG^({\gamma}) (low cost instances)'!I"&amp;ROW('summary | ALG^({gamma}) (low co'!$I$8)+(ROW()-13)/6)))&lt;0.001, "ok", "not ok")</f>
        <v>ok</v>
      </c>
      <c r="K307" s="26">
        <f t="shared" ref="K307:L307" si="198">AVERAGE(K302:K306)</f>
        <v>10125.114</v>
      </c>
      <c r="L307" s="26">
        <f t="shared" si="198"/>
        <v>5407.363055</v>
      </c>
      <c r="M307" s="26">
        <f>100*AVERAGE(M302:M306)</f>
        <v>38.18025114</v>
      </c>
      <c r="N307" s="26">
        <f>AVERAGE(N302:N306)</f>
        <v>7203.688334</v>
      </c>
      <c r="O307" s="59" t="str">
        <f>IF(MAX(ABS(K307-INDIRECT("'summary | ALG^({\gamma}) (low cost instances)'!L"&amp;ROW('summary | ALG^({gamma}) (low co'!$L$8)+(ROW()-13)/6)), ABS(L307-INDIRECT("'summary | ALG^({\gamma}) (low cost instances)'!M"&amp;ROW('summary | ALG^({gamma}) (low co'!$M$8)+(ROW()-13)/6)), ABS($M307-INDIRECT("'summary | ALG^({\gamma}) (low cost instances)'!N"&amp;ROW('summary | ALG^({gamma}) (low co'!$N$8)+(ROW()-13)/6)), ABS($N307-INDIRECT("'summary | ALG^({\gamma}) (low cost instances)'!O"&amp;ROW('summary | ALG^({gamma}) (low co'!$O$8)+(ROW()-13)/6)))&lt;0.00001, "ok", "not ok")</f>
        <v>ok</v>
      </c>
      <c r="AE307" s="26">
        <f t="shared" ref="AE307:AF307" si="199">AVERAGE(AE302:AE306)</f>
        <v>7790.59</v>
      </c>
      <c r="AF307" s="26">
        <f t="shared" si="199"/>
        <v>7753.79</v>
      </c>
      <c r="AG307" s="26">
        <f>100*AVERAGE(AG302:AG306)</f>
        <v>0.4524004176</v>
      </c>
      <c r="AH307" s="26">
        <f>AVERAGE(AH302:AH306)</f>
        <v>6494.152757</v>
      </c>
      <c r="AI307" s="59" t="str">
        <f>IF(MAX(ABS(AE307-INDIRECT("'summary | ALG^({\gamma}) (low cost instances)'!AJ"&amp;ROW('summary | ALG^({gamma}) (low co'!$AJ$8)+(ROW()-13)/6)), ABS(AF307-INDIRECT("'summary | ALG^({\gamma}) (low cost instances)'!AK"&amp;ROW('summary | ALG^({gamma}) (low co'!$AK$8)+(ROW()-13)/6)), ABS(AG307-INDIRECT("'summary | ALG^({\gamma}) (low cost instances)'!AL"&amp;ROW('summary | ALG^({gamma}) (low co'!$AL$8)+(ROW()-13)/6)), ABS(AH307-INDIRECT("'summary | ALG^({\gamma}) (low cost instances)'!AM"&amp;ROW('summary | ALG^({gamma}) (low co'!$AM$8)+(ROW()-13)/6)))&lt;0.01, "ok", "not ok")</f>
        <v>ok</v>
      </c>
      <c r="AJ307" s="26">
        <f t="shared" ref="AJ307:AK307" si="200">AVERAGE(AJ302:AJ306)</f>
        <v>8325.092</v>
      </c>
      <c r="AK307" s="26">
        <f t="shared" si="200"/>
        <v>7341.092</v>
      </c>
      <c r="AL307" s="26">
        <f>100*AVERAGE(AL302:AL306)</f>
        <v>11.73765694</v>
      </c>
      <c r="AM307" s="26">
        <f>AVERAGE(AM302:AM306)</f>
        <v>7208.179715</v>
      </c>
      <c r="AN307" s="59" t="str">
        <f>IF(MAX(ABS(AJ307-INDIRECT("'summary | ALG^({\gamma}) (low cost instances)'!AV"&amp;ROW('summary | ALG^({gamma}) (low co'!$AV$8)+(ROW()-13)/6)), ABS(AK307-INDIRECT("'summary | ALG^({\gamma}) (low cost instances)'!AW"&amp;ROW('summary | ALG^({gamma}) (low co'!$AW$8)+(ROW()-13)/6)), ABS(AL307-INDIRECT("'summary | ALG^({\gamma}) (low cost instances)'!AX"&amp;ROW('summary | ALG^({gamma}) (low co'!$AX$8)+(ROW()-13)/6)), ABS(AM307-INDIRECT("'summary | ALG^({\gamma}) (low cost instances)'!AY"&amp;ROW('summary | ALG^({gamma}) (low co'!$AY$8)+(ROW()-13)/6)))&lt;0.01, "ok", "not ok")</f>
        <v>ok</v>
      </c>
    </row>
    <row r="308">
      <c r="D308" s="86" t="s">
        <v>21</v>
      </c>
      <c r="E308" s="69"/>
      <c r="F308" s="27"/>
      <c r="G308" s="27"/>
      <c r="H308" s="27"/>
      <c r="I308" s="27"/>
      <c r="J308" s="58"/>
      <c r="K308" s="32"/>
      <c r="L308" s="32"/>
      <c r="M308" s="32"/>
      <c r="N308" s="32"/>
      <c r="O308" s="58"/>
      <c r="AE308" s="11"/>
      <c r="AF308" s="11"/>
      <c r="AG308" s="11"/>
      <c r="AH308" s="11"/>
      <c r="AI308" s="58"/>
      <c r="AJ308" s="11"/>
      <c r="AK308" s="11"/>
      <c r="AL308" s="11"/>
      <c r="AM308" s="11"/>
      <c r="AN308" s="58"/>
    </row>
    <row r="309">
      <c r="E309" s="11"/>
      <c r="F309" s="7"/>
      <c r="G309" s="7"/>
      <c r="H309" s="7"/>
      <c r="I309" s="7"/>
      <c r="J309" s="58"/>
      <c r="K309" s="32"/>
      <c r="L309" s="32"/>
      <c r="M309" s="32"/>
      <c r="N309" s="32"/>
      <c r="O309" s="58"/>
      <c r="AE309" s="11"/>
      <c r="AF309" s="11"/>
      <c r="AG309" s="11"/>
      <c r="AH309" s="11"/>
      <c r="AI309" s="58"/>
      <c r="AJ309" s="11"/>
      <c r="AK309" s="11"/>
      <c r="AL309" s="11"/>
      <c r="AM309" s="11"/>
      <c r="AN309" s="58"/>
    </row>
    <row r="310">
      <c r="A310" s="78"/>
      <c r="B310" s="79">
        <v>6.0</v>
      </c>
      <c r="C310" s="5">
        <v>1.0</v>
      </c>
      <c r="D310" s="80">
        <v>5.0</v>
      </c>
      <c r="E310" s="68" t="s">
        <v>32</v>
      </c>
      <c r="F310" s="21">
        <v>5425.08</v>
      </c>
      <c r="G310" s="21">
        <v>5425.08</v>
      </c>
      <c r="H310" s="21">
        <v>0.0</v>
      </c>
      <c r="I310" s="21">
        <v>0.027904748916626</v>
      </c>
      <c r="J310" s="58"/>
      <c r="K310" s="21">
        <v>5417.56</v>
      </c>
      <c r="L310" s="21">
        <v>5417.56</v>
      </c>
      <c r="M310" s="21">
        <v>0.0</v>
      </c>
      <c r="N310" s="21">
        <v>0.442361831665039</v>
      </c>
      <c r="O310" s="58"/>
      <c r="P310" s="21">
        <v>3565.11</v>
      </c>
      <c r="Q310" s="21">
        <v>3565.11</v>
      </c>
      <c r="R310" s="21">
        <v>0.0</v>
      </c>
      <c r="S310" s="21">
        <v>0.0622971057891846</v>
      </c>
      <c r="T310" s="58"/>
      <c r="U310" s="21">
        <v>3149.84</v>
      </c>
      <c r="V310" s="21">
        <v>3149.84</v>
      </c>
      <c r="W310" s="21">
        <v>0.0</v>
      </c>
      <c r="X310" s="21">
        <v>0.173126697540283</v>
      </c>
      <c r="Y310" s="58"/>
      <c r="Z310" s="21">
        <v>3149.04</v>
      </c>
      <c r="AA310" s="21">
        <v>3149.04</v>
      </c>
      <c r="AB310" s="21">
        <v>0.0</v>
      </c>
      <c r="AC310" s="21">
        <v>0.269745111465454</v>
      </c>
      <c r="AD310" s="58"/>
      <c r="AE310" s="21">
        <v>3826.12</v>
      </c>
      <c r="AF310" s="21">
        <v>3826.12</v>
      </c>
      <c r="AG310" s="21">
        <v>0.0</v>
      </c>
      <c r="AH310" s="21">
        <v>0.201200008392334</v>
      </c>
      <c r="AI310" s="58"/>
      <c r="AJ310" s="21">
        <v>5425.08</v>
      </c>
      <c r="AK310" s="21">
        <v>5425.08</v>
      </c>
      <c r="AL310" s="21">
        <v>0.0</v>
      </c>
      <c r="AM310" s="21">
        <v>0.0325088500976562</v>
      </c>
      <c r="AN310" s="58"/>
    </row>
    <row r="311">
      <c r="E311" s="68" t="s">
        <v>33</v>
      </c>
      <c r="F311" s="21">
        <v>4309.48</v>
      </c>
      <c r="G311" s="21">
        <v>4309.48</v>
      </c>
      <c r="H311" s="21">
        <v>0.0</v>
      </c>
      <c r="I311" s="21">
        <v>0.0232594013214111</v>
      </c>
      <c r="J311" s="58"/>
      <c r="K311" s="21">
        <v>4305.16</v>
      </c>
      <c r="L311" s="21">
        <v>4305.16</v>
      </c>
      <c r="M311" s="21">
        <v>0.0</v>
      </c>
      <c r="N311" s="21">
        <v>0.0267918109893799</v>
      </c>
      <c r="O311" s="58"/>
      <c r="P311" s="21">
        <v>2685.19</v>
      </c>
      <c r="Q311" s="21">
        <v>2685.19</v>
      </c>
      <c r="R311" s="21">
        <v>0.0</v>
      </c>
      <c r="S311" s="21">
        <v>0.0491049289703369</v>
      </c>
      <c r="T311" s="58"/>
      <c r="U311" s="21">
        <v>2622.47</v>
      </c>
      <c r="V311" s="21">
        <v>2622.47</v>
      </c>
      <c r="W311" s="21">
        <v>0.0</v>
      </c>
      <c r="X311" s="21">
        <v>0.233441114425659</v>
      </c>
      <c r="Y311" s="58"/>
      <c r="Z311" s="21">
        <v>2529.58</v>
      </c>
      <c r="AA311" s="21">
        <v>2529.58</v>
      </c>
      <c r="AB311" s="21">
        <v>0.0</v>
      </c>
      <c r="AC311" s="21">
        <v>0.382878065109253</v>
      </c>
      <c r="AD311" s="58"/>
      <c r="AE311" s="21">
        <v>3221.93</v>
      </c>
      <c r="AF311" s="21">
        <v>3221.93</v>
      </c>
      <c r="AG311" s="21">
        <v>0.0</v>
      </c>
      <c r="AH311" s="21">
        <v>0.207860231399536</v>
      </c>
      <c r="AI311" s="58"/>
      <c r="AJ311" s="21">
        <v>4160.82</v>
      </c>
      <c r="AK311" s="21">
        <v>4160.82</v>
      </c>
      <c r="AL311" s="21">
        <v>0.0</v>
      </c>
      <c r="AM311" s="21">
        <v>0.0297603607177734</v>
      </c>
      <c r="AN311" s="58"/>
    </row>
    <row r="312">
      <c r="E312" s="68" t="s">
        <v>34</v>
      </c>
      <c r="F312" s="21">
        <v>7020.54</v>
      </c>
      <c r="G312" s="21">
        <v>7020.54</v>
      </c>
      <c r="H312" s="21">
        <v>0.0</v>
      </c>
      <c r="I312" s="21">
        <v>0.0304601192474365</v>
      </c>
      <c r="J312" s="58"/>
      <c r="K312" s="21">
        <v>5336.55</v>
      </c>
      <c r="L312" s="21">
        <v>5336.55</v>
      </c>
      <c r="M312" s="21">
        <v>0.0</v>
      </c>
      <c r="N312" s="21">
        <v>0.0486469268798828</v>
      </c>
      <c r="O312" s="58"/>
      <c r="P312" s="21">
        <v>5290.98</v>
      </c>
      <c r="Q312" s="21">
        <v>5290.98</v>
      </c>
      <c r="R312" s="21">
        <v>0.0</v>
      </c>
      <c r="S312" s="21">
        <v>0.164361000061035</v>
      </c>
      <c r="T312" s="58"/>
      <c r="U312" s="21">
        <v>4455.51</v>
      </c>
      <c r="V312" s="21">
        <v>4455.51</v>
      </c>
      <c r="W312" s="21">
        <v>0.0</v>
      </c>
      <c r="X312" s="21">
        <v>0.326685905456543</v>
      </c>
      <c r="Y312" s="58"/>
      <c r="Z312" s="21">
        <v>4453.72</v>
      </c>
      <c r="AA312" s="21">
        <v>4453.72</v>
      </c>
      <c r="AB312" s="21">
        <v>0.0</v>
      </c>
      <c r="AC312" s="21">
        <v>0.435242891311646</v>
      </c>
      <c r="AD312" s="58"/>
      <c r="AE312" s="21">
        <v>4577.62</v>
      </c>
      <c r="AF312" s="21">
        <v>4577.62</v>
      </c>
      <c r="AG312" s="21">
        <v>0.0</v>
      </c>
      <c r="AH312" s="21">
        <v>0.159450054168701</v>
      </c>
      <c r="AI312" s="58"/>
      <c r="AJ312" s="21">
        <v>6547.28</v>
      </c>
      <c r="AK312" s="21">
        <v>6547.28</v>
      </c>
      <c r="AL312" s="21">
        <v>0.0</v>
      </c>
      <c r="AM312" s="21">
        <v>0.0341305732727051</v>
      </c>
      <c r="AN312" s="58"/>
    </row>
    <row r="313">
      <c r="E313" s="68" t="s">
        <v>35</v>
      </c>
      <c r="F313" s="21">
        <v>4812.32</v>
      </c>
      <c r="G313" s="21">
        <v>4812.32</v>
      </c>
      <c r="H313" s="21">
        <v>0.0</v>
      </c>
      <c r="I313" s="21">
        <v>0.0236077308654785</v>
      </c>
      <c r="J313" s="58"/>
      <c r="K313" s="21">
        <v>4800.94</v>
      </c>
      <c r="L313" s="21">
        <v>4800.94</v>
      </c>
      <c r="M313" s="21">
        <v>0.0</v>
      </c>
      <c r="N313" s="21">
        <v>0.0254111289978027</v>
      </c>
      <c r="O313" s="58"/>
      <c r="P313" s="21">
        <v>3426.22</v>
      </c>
      <c r="Q313" s="21">
        <v>3426.22</v>
      </c>
      <c r="R313" s="21">
        <v>0.0</v>
      </c>
      <c r="S313" s="21">
        <v>0.12039065361023</v>
      </c>
      <c r="T313" s="58"/>
      <c r="U313" s="21">
        <v>3144.91</v>
      </c>
      <c r="V313" s="21">
        <v>3144.91</v>
      </c>
      <c r="W313" s="21">
        <v>0.0</v>
      </c>
      <c r="X313" s="21">
        <v>0.234047889709473</v>
      </c>
      <c r="Y313" s="58"/>
      <c r="Z313" s="21">
        <v>3144.91</v>
      </c>
      <c r="AA313" s="21">
        <v>3144.91</v>
      </c>
      <c r="AB313" s="21">
        <v>0.0</v>
      </c>
      <c r="AC313" s="21">
        <v>0.413594007492065</v>
      </c>
      <c r="AD313" s="58"/>
      <c r="AE313" s="21">
        <v>3145.96</v>
      </c>
      <c r="AF313" s="21">
        <v>3145.96</v>
      </c>
      <c r="AG313" s="21">
        <v>0.0</v>
      </c>
      <c r="AH313" s="21">
        <v>0.116544723510742</v>
      </c>
      <c r="AI313" s="58"/>
      <c r="AJ313" s="21">
        <v>4810.41</v>
      </c>
      <c r="AK313" s="21">
        <v>4810.41</v>
      </c>
      <c r="AL313" s="21">
        <v>0.0</v>
      </c>
      <c r="AM313" s="21">
        <v>0.0358810424804687</v>
      </c>
      <c r="AN313" s="58"/>
    </row>
    <row r="314">
      <c r="E314" s="68" t="s">
        <v>36</v>
      </c>
      <c r="F314" s="21">
        <v>3941.53</v>
      </c>
      <c r="G314" s="21">
        <v>3941.53</v>
      </c>
      <c r="H314" s="21">
        <v>0.0</v>
      </c>
      <c r="I314" s="21">
        <v>0.0267460346221924</v>
      </c>
      <c r="J314" s="58"/>
      <c r="K314" s="21">
        <v>2981.14</v>
      </c>
      <c r="L314" s="21">
        <v>2981.14</v>
      </c>
      <c r="M314" s="21">
        <v>0.0</v>
      </c>
      <c r="N314" s="21">
        <v>0.036384105682373</v>
      </c>
      <c r="O314" s="58"/>
      <c r="P314" s="21">
        <v>2492.61</v>
      </c>
      <c r="Q314" s="21">
        <v>2492.61</v>
      </c>
      <c r="R314" s="21">
        <v>0.0</v>
      </c>
      <c r="S314" s="21">
        <v>0.0647521018981934</v>
      </c>
      <c r="T314" s="58"/>
      <c r="U314" s="21">
        <v>2376.88</v>
      </c>
      <c r="V314" s="21">
        <v>2376.88</v>
      </c>
      <c r="W314" s="21">
        <v>0.0</v>
      </c>
      <c r="X314" s="21">
        <v>0.211360931396484</v>
      </c>
      <c r="Y314" s="58"/>
      <c r="Z314" s="21">
        <v>2230.31</v>
      </c>
      <c r="AA314" s="21">
        <v>2230.31</v>
      </c>
      <c r="AB314" s="21">
        <v>0.0</v>
      </c>
      <c r="AC314" s="21">
        <v>0.332582950592041</v>
      </c>
      <c r="AD314" s="58"/>
      <c r="AE314" s="21">
        <v>2436.09</v>
      </c>
      <c r="AF314" s="21">
        <v>2436.09</v>
      </c>
      <c r="AG314" s="21">
        <v>0.0</v>
      </c>
      <c r="AH314" s="21">
        <v>0.0900988578796387</v>
      </c>
      <c r="AI314" s="58"/>
      <c r="AJ314" s="21">
        <v>3887.42</v>
      </c>
      <c r="AK314" s="21">
        <v>3887.42</v>
      </c>
      <c r="AL314" s="21">
        <v>0.0</v>
      </c>
      <c r="AM314" s="21">
        <v>0.0314252376556396</v>
      </c>
      <c r="AN314" s="58"/>
    </row>
    <row r="315">
      <c r="E315" s="57" t="s">
        <v>21</v>
      </c>
      <c r="F315" s="26">
        <f t="shared" ref="F315:G315" si="201">AVERAGE(F310:F314)</f>
        <v>5101.79</v>
      </c>
      <c r="G315" s="26">
        <f t="shared" si="201"/>
        <v>5101.79</v>
      </c>
      <c r="H315" s="26">
        <f>100*AVERAGE(H310:H314)</f>
        <v>0</v>
      </c>
      <c r="I315" s="26">
        <f>AVERAGE(I310:I314)</f>
        <v>0.02639560699</v>
      </c>
      <c r="J315" s="59" t="str">
        <f>IF(MAX(ABS($F315-INDIRECT("'summary | ALG^({\gamma}) (low cost instances)'!F"&amp;ROW('summary | ALG^({gamma}) (low co'!$F$10)+(ROW()-15)/6)), ABS($G315-INDIRECT("'summary | ALG^({\gamma}) (low cost instances)'!G"&amp;ROW('summary | ALG^({gamma}) (low co'!$G$10)+(ROW()-15)/6)), ABS($H315-INDIRECT("'summary | ALG^({\gamma}) (low cost instances)'!H"&amp;ROW('summary | ALG^({gamma}) (low co'!$H$10)+(ROW()-15)/6)), ABS($I315-INDIRECT("'summary | ALG^({\gamma}) (low cost instances)'!I"&amp;ROW('summary | ALG^({gamma}) (low co'!$I$10)+(ROW()-15)/6)))&lt;0.001, "ok", "not ok")</f>
        <v>ok</v>
      </c>
      <c r="K315" s="26">
        <f t="shared" ref="K315:L315" si="202">AVERAGE(K310:K314)</f>
        <v>4568.27</v>
      </c>
      <c r="L315" s="26">
        <f t="shared" si="202"/>
        <v>4568.27</v>
      </c>
      <c r="M315" s="26">
        <f>100*AVERAGE(M310:M314)</f>
        <v>0</v>
      </c>
      <c r="N315" s="26">
        <f>AVERAGE(N310:N314)</f>
        <v>0.1159191608</v>
      </c>
      <c r="O315" s="59" t="str">
        <f>IF(MAX(ABS(K315-INDIRECT("'summary | ALG^({\gamma}) (low cost instances)'!L"&amp;ROW('summary | ALG^({gamma}) (low co'!$L$10)+(ROW()-15)/6)), ABS(L315-INDIRECT("'summary | ALG^({\gamma}) (low cost instances)'!M"&amp;ROW('summary | ALG^({gamma}) (low co'!$M$10)+(ROW()-15)/6)), ABS($M315-INDIRECT("'summary | ALG^({\gamma}) (low cost instances)'!N"&amp;ROW('summary | ALG^({gamma}) (low co'!$N$10)+(ROW()-15)/6)), ABS($N315-INDIRECT("'summary | ALG^({\gamma}) (low cost instances)'!O"&amp;ROW('summary | ALG^({gamma}) (low co'!$O$10)+(ROW()-15)/6)))&lt;0.00001, "ok", "not ok")</f>
        <v>ok</v>
      </c>
      <c r="P315" s="26">
        <f t="shared" ref="P315:Q315" si="203">AVERAGE(P310:P314)</f>
        <v>3492.022</v>
      </c>
      <c r="Q315" s="26">
        <f t="shared" si="203"/>
        <v>3492.022</v>
      </c>
      <c r="R315" s="26">
        <f>100*AVERAGE(R310:R314)</f>
        <v>0</v>
      </c>
      <c r="S315" s="26">
        <f>AVERAGE(S310:S314)</f>
        <v>0.09218115807</v>
      </c>
      <c r="T315" s="59" t="str">
        <f>IF(MAX(ABS(P315-INDIRECT("'summary | ALG^({\gamma}) (low cost instances)'!R"&amp;ROW('summary | ALG^({gamma}) (low co'!R$10)+(ROW()-15)/6)), ABS(Q315-INDIRECT("'summary | ALG^({\gamma}) (low cost instances)'!S"&amp;ROW('summary | ALG^({gamma}) (low co'!$S$10)+(ROW()-15)/6)), ABS(R315-INDIRECT("'summary | ALG^({\gamma}) (low cost instances)'!T"&amp;ROW('summary | ALG^({gamma}) (low co'!$T$10)+(ROW()-15)/6)), ABS(S315-INDIRECT("'summary | ALG^({\gamma}) (low cost instances)'!U"&amp;ROW('summary | ALG^({gamma}) (low co'!$U$10)+(ROW()-15)/6)))&lt;0.01, "ok", "not ok")</f>
        <v>ok</v>
      </c>
      <c r="U315" s="26">
        <f t="shared" ref="U315:V315" si="204">AVERAGE(U310:U314)</f>
        <v>3149.922</v>
      </c>
      <c r="V315" s="26">
        <f t="shared" si="204"/>
        <v>3149.922</v>
      </c>
      <c r="W315" s="26">
        <f>100*AVERAGE(W310:W314)</f>
        <v>0</v>
      </c>
      <c r="X315" s="26">
        <f>AVERAGE(X310:X314)</f>
        <v>0.2357325077</v>
      </c>
      <c r="Y315" s="59" t="str">
        <f>IF(MAX(ABS(U315-INDIRECT("'summary | ALG^({\gamma}) (low cost instances)'!X"&amp;ROW('summary | ALG^({gamma}) (low co'!X$10)+(ROW()-15)/6)), ABS(V315-INDIRECT("'summary | ALG^({\gamma}) (low cost instances)'!Y"&amp;ROW('summary | ALG^({gamma}) (low co'!Y$10)+(ROW()-15)/6)), ABS(W315-INDIRECT("'summary | ALG^({\gamma}) (low cost instances)'!Z"&amp;ROW('summary | ALG^({gamma}) (low co'!Z$10)+(ROW()-15)/6)), ABS(X315-INDIRECT("'summary | ALG^({\gamma}) (low cost instances)'!AA"&amp;ROW('summary | ALG^({gamma}) (low co'!AA$10)+(ROW()-15)/6)))&lt;0.00001, "ok", "not ok")</f>
        <v>ok</v>
      </c>
      <c r="Z315" s="26">
        <f t="shared" ref="Z315:AA315" si="205">AVERAGE(Z310:Z314)</f>
        <v>3101.512</v>
      </c>
      <c r="AA315" s="26">
        <f t="shared" si="205"/>
        <v>3101.512</v>
      </c>
      <c r="AB315" s="26">
        <f>100*AVERAGE(AB310:AB314)</f>
        <v>0</v>
      </c>
      <c r="AC315" s="26">
        <f>AVERAGE(AC310:AC314)</f>
        <v>0.3668086052</v>
      </c>
      <c r="AD315" s="59" t="str">
        <f>IF(MAX(ABS(Z315-INDIRECT("'summary | ALG^({\gamma}) (low cost instances)'!AD"&amp;ROW('summary | ALG^({gamma}) (low co'!AD$10)+(ROW()-15)/6)), ABS(AA315-INDIRECT("'summary | ALG^({\gamma}) (low cost instances)'!AE"&amp;ROW('summary | ALG^({gamma}) (low co'!AE$10)+(ROW()-15)/6)), ABS(AB315-INDIRECT("'summary | ALG^({\gamma}) (low cost instances)'!AF"&amp;ROW('summary | ALG^({gamma}) (low co'!AF$10)+(ROW()-15)/6)), ABS(AC315-INDIRECT("'summary | ALG^({\gamma}) (low cost instances)'!AG"&amp;ROW('summary | ALG^({gamma}) (low co'!AG$10)+(ROW()-15)/6)))&lt;0.01, "ok", "not ok")</f>
        <v>ok</v>
      </c>
      <c r="AE315" s="26">
        <f t="shared" ref="AE315:AF315" si="206">AVERAGE(AE310:AE314)</f>
        <v>3441.544</v>
      </c>
      <c r="AF315" s="26">
        <f t="shared" si="206"/>
        <v>3441.544</v>
      </c>
      <c r="AG315" s="26">
        <f>100*AVERAGE(AG310:AG314)</f>
        <v>0</v>
      </c>
      <c r="AH315" s="26">
        <f>AVERAGE(AH310:AH314)</f>
        <v>0.1550307751</v>
      </c>
      <c r="AI315" s="59" t="str">
        <f>IF(MAX(ABS(AE315-INDIRECT("'summary | ALG^({\gamma}) (low cost instances)'!AJ"&amp;ROW('summary | ALG^({gamma}) (low co'!$AJ$10)+(ROW()-15)/6)), ABS(AF315-INDIRECT("'summary | ALG^({\gamma}) (low cost instances)'!AK"&amp;ROW('summary | ALG^({gamma}) (low co'!$AK$10)+(ROW()-15)/6)), ABS(AG315-INDIRECT("'summary | ALG^({\gamma}) (low cost instances)'!AL"&amp;ROW('summary | ALG^({gamma}) (low co'!$AL$10)+(ROW()-15)/6)), ABS(AH315-INDIRECT("'summary | ALG^({\gamma}) (low cost instances)'!AM"&amp;ROW('summary | ALG^({gamma}) (low co'!$AM$10)+(ROW()-15)/6)))&lt;0.01, "ok", "not ok")</f>
        <v>ok</v>
      </c>
      <c r="AJ315" s="26">
        <f t="shared" ref="AJ315:AK315" si="207">AVERAGE(AJ310:AJ314)</f>
        <v>4966.202</v>
      </c>
      <c r="AK315" s="26">
        <f t="shared" si="207"/>
        <v>4966.202</v>
      </c>
      <c r="AL315" s="26">
        <f>100*AVERAGE(AL310:AL314)</f>
        <v>0</v>
      </c>
      <c r="AM315" s="26">
        <f>AVERAGE(AM310:AM314)</f>
        <v>0.03274121284</v>
      </c>
      <c r="AN315" s="59" t="str">
        <f>IF(MAX(ABS(AJ315-INDIRECT("'summary | ALG^({\gamma}) (low cost instances)'!AV"&amp;ROW('summary | ALG^({gamma}) (low co'!$AV$10)+(ROW()-15)/6)), ABS(AK315-INDIRECT("'summary | ALG^({\gamma}) (low cost instances)'!AW"&amp;ROW('summary | ALG^({gamma}) (low co'!$AW$10)+(ROW()-15)/6)), ABS(AL315-INDIRECT("'summary | ALG^({\gamma}) (low cost instances)'!AX"&amp;ROW('summary | ALG^({gamma}) (low co'!$AX$10)+(ROW()-15)/6)), ABS(AM315-INDIRECT("'summary | ALG^({\gamma}) (low cost instances)'!AY"&amp;ROW('summary | ALG^({gamma}) (low co'!$AY$10)+(ROW()-15)/6)))&lt;0.01, "ok", "not ok")</f>
        <v>ok</v>
      </c>
    </row>
    <row r="316">
      <c r="D316" s="80">
        <v>10.0</v>
      </c>
      <c r="E316" s="68" t="s">
        <v>37</v>
      </c>
      <c r="F316" s="21">
        <v>6742.64</v>
      </c>
      <c r="G316" s="21">
        <v>6742.64</v>
      </c>
      <c r="H316" s="21">
        <v>0.0</v>
      </c>
      <c r="I316" s="21">
        <v>0.163191080093384</v>
      </c>
      <c r="J316" s="58"/>
      <c r="K316" s="21">
        <v>6736.25</v>
      </c>
      <c r="L316" s="21">
        <v>6736.25</v>
      </c>
      <c r="M316" s="21">
        <v>0.0</v>
      </c>
      <c r="N316" s="21">
        <v>0.0792980194091797</v>
      </c>
      <c r="O316" s="58"/>
      <c r="P316" s="21">
        <v>4728.89</v>
      </c>
      <c r="Q316" s="21">
        <v>4728.89</v>
      </c>
      <c r="R316" s="21">
        <v>0.0</v>
      </c>
      <c r="S316" s="21">
        <v>0.563050746917725</v>
      </c>
      <c r="T316" s="58"/>
      <c r="U316" s="21">
        <v>4189.189997955</v>
      </c>
      <c r="V316" s="21">
        <v>4189.189997955</v>
      </c>
      <c r="W316" s="21">
        <v>0.0</v>
      </c>
      <c r="X316" s="21">
        <v>1.11604714393616</v>
      </c>
      <c r="Y316" s="58"/>
      <c r="Z316" s="21">
        <v>4074.59</v>
      </c>
      <c r="AA316" s="21">
        <v>4074.59</v>
      </c>
      <c r="AB316" s="21">
        <v>0.0</v>
      </c>
      <c r="AC316" s="21">
        <v>0.997958898544312</v>
      </c>
      <c r="AD316" s="58"/>
      <c r="AE316" s="21">
        <v>4751.12</v>
      </c>
      <c r="AF316" s="21">
        <v>4751.12</v>
      </c>
      <c r="AG316" s="21">
        <v>0.0</v>
      </c>
      <c r="AH316" s="21">
        <v>1.20218300819397</v>
      </c>
      <c r="AI316" s="58"/>
      <c r="AJ316" s="21">
        <v>6742.64</v>
      </c>
      <c r="AK316" s="21">
        <v>6742.64</v>
      </c>
      <c r="AL316" s="21">
        <v>0.0</v>
      </c>
      <c r="AM316" s="21">
        <v>0.211753845214844</v>
      </c>
      <c r="AN316" s="58"/>
    </row>
    <row r="317">
      <c r="E317" s="68" t="s">
        <v>38</v>
      </c>
      <c r="F317" s="21">
        <v>8114.25</v>
      </c>
      <c r="G317" s="21">
        <v>8114.25</v>
      </c>
      <c r="H317" s="21">
        <v>0.0</v>
      </c>
      <c r="I317" s="21">
        <v>0.0445437431335449</v>
      </c>
      <c r="J317" s="58"/>
      <c r="K317" s="21">
        <v>6282.07</v>
      </c>
      <c r="L317" s="21">
        <v>6281.63880739255</v>
      </c>
      <c r="M317" s="21">
        <v>6.86386187120536E-5</v>
      </c>
      <c r="N317" s="21">
        <v>0.320352077484131</v>
      </c>
      <c r="O317" s="58"/>
      <c r="P317" s="21">
        <v>6056.34997437</v>
      </c>
      <c r="Q317" s="21">
        <v>6056.34997437</v>
      </c>
      <c r="R317" s="21">
        <v>0.0</v>
      </c>
      <c r="S317" s="21">
        <v>0.958224296569824</v>
      </c>
      <c r="T317" s="58"/>
      <c r="U317" s="21">
        <v>4993.83</v>
      </c>
      <c r="V317" s="21">
        <v>4993.83</v>
      </c>
      <c r="W317" s="21">
        <v>0.0</v>
      </c>
      <c r="X317" s="21">
        <v>1.5362720489502</v>
      </c>
      <c r="Y317" s="58"/>
      <c r="Z317" s="21">
        <v>4990.79</v>
      </c>
      <c r="AA317" s="21">
        <v>4990.79</v>
      </c>
      <c r="AB317" s="21">
        <v>0.0</v>
      </c>
      <c r="AC317" s="21">
        <v>0.981276035308838</v>
      </c>
      <c r="AD317" s="58"/>
      <c r="AE317" s="21">
        <v>5218.41</v>
      </c>
      <c r="AF317" s="21">
        <v>5218.41</v>
      </c>
      <c r="AG317" s="21">
        <v>0.0</v>
      </c>
      <c r="AH317" s="21">
        <v>0.39815878868103</v>
      </c>
      <c r="AI317" s="58"/>
      <c r="AJ317" s="21">
        <v>8109.0</v>
      </c>
      <c r="AK317" s="21">
        <v>8109.0</v>
      </c>
      <c r="AL317" s="21">
        <v>0.0</v>
      </c>
      <c r="AM317" s="21">
        <v>0.220648050308228</v>
      </c>
      <c r="AN317" s="58"/>
    </row>
    <row r="318">
      <c r="E318" s="68" t="s">
        <v>39</v>
      </c>
      <c r="F318" s="21">
        <v>7617.74</v>
      </c>
      <c r="G318" s="21">
        <v>7617.74</v>
      </c>
      <c r="H318" s="21">
        <v>0.0</v>
      </c>
      <c r="I318" s="21">
        <v>0.0453500747680664</v>
      </c>
      <c r="J318" s="58"/>
      <c r="K318" s="21">
        <v>5339.48</v>
      </c>
      <c r="L318" s="21">
        <v>5339.48</v>
      </c>
      <c r="M318" s="21">
        <v>0.0</v>
      </c>
      <c r="N318" s="21">
        <v>0.138376951217651</v>
      </c>
      <c r="O318" s="58"/>
      <c r="P318" s="21">
        <v>5065.11</v>
      </c>
      <c r="Q318" s="21">
        <v>5065.11</v>
      </c>
      <c r="R318" s="21">
        <v>0.0</v>
      </c>
      <c r="S318" s="21">
        <v>0.273191928863525</v>
      </c>
      <c r="T318" s="58"/>
      <c r="U318" s="21">
        <v>4585.11</v>
      </c>
      <c r="V318" s="21">
        <v>4585.11</v>
      </c>
      <c r="W318" s="21">
        <v>0.0</v>
      </c>
      <c r="X318" s="21">
        <v>1.45812797546387</v>
      </c>
      <c r="Y318" s="58"/>
      <c r="Z318" s="21">
        <v>4443.79</v>
      </c>
      <c r="AA318" s="21">
        <v>4443.79</v>
      </c>
      <c r="AB318" s="21">
        <v>0.0</v>
      </c>
      <c r="AC318" s="21">
        <v>1.34213089942932</v>
      </c>
      <c r="AD318" s="58"/>
      <c r="AE318" s="21">
        <v>5036.11</v>
      </c>
      <c r="AF318" s="21">
        <v>5036.11</v>
      </c>
      <c r="AG318" s="21">
        <v>0.0</v>
      </c>
      <c r="AH318" s="21">
        <v>0.276094913482666</v>
      </c>
      <c r="AI318" s="58"/>
      <c r="AJ318" s="21">
        <v>7581.74</v>
      </c>
      <c r="AK318" s="21">
        <v>7581.74</v>
      </c>
      <c r="AL318" s="21">
        <v>0.0</v>
      </c>
      <c r="AM318" s="21">
        <v>0.119441986083984</v>
      </c>
      <c r="AN318" s="58"/>
    </row>
    <row r="319">
      <c r="E319" s="68" t="s">
        <v>40</v>
      </c>
      <c r="F319" s="21">
        <v>7613.58</v>
      </c>
      <c r="G319" s="21">
        <v>7613.58</v>
      </c>
      <c r="H319" s="21">
        <v>0.0</v>
      </c>
      <c r="I319" s="21">
        <v>0.0466048717498779</v>
      </c>
      <c r="J319" s="58"/>
      <c r="K319" s="21">
        <v>7610.63</v>
      </c>
      <c r="L319" s="21">
        <v>7610.63</v>
      </c>
      <c r="M319" s="21">
        <v>0.0</v>
      </c>
      <c r="N319" s="21">
        <v>0.070793628692627</v>
      </c>
      <c r="O319" s="58"/>
      <c r="P319" s="21">
        <v>5393.29</v>
      </c>
      <c r="Q319" s="21">
        <v>5393.29</v>
      </c>
      <c r="R319" s="21">
        <v>0.0</v>
      </c>
      <c r="S319" s="21">
        <v>0.228545904159546</v>
      </c>
      <c r="T319" s="58"/>
      <c r="U319" s="21">
        <v>4764.21</v>
      </c>
      <c r="V319" s="21">
        <v>4764.21</v>
      </c>
      <c r="W319" s="21">
        <v>0.0</v>
      </c>
      <c r="X319" s="21">
        <v>0.689551115036011</v>
      </c>
      <c r="Y319" s="58"/>
      <c r="Z319" s="21">
        <v>4764.15</v>
      </c>
      <c r="AA319" s="21">
        <v>4764.15</v>
      </c>
      <c r="AB319" s="21">
        <v>0.0</v>
      </c>
      <c r="AC319" s="21">
        <v>0.620672225952148</v>
      </c>
      <c r="AD319" s="58"/>
      <c r="AE319" s="21">
        <v>5303.87</v>
      </c>
      <c r="AF319" s="21">
        <v>5303.87</v>
      </c>
      <c r="AG319" s="21">
        <v>0.0</v>
      </c>
      <c r="AH319" s="21">
        <v>0.599557399749756</v>
      </c>
      <c r="AI319" s="58"/>
      <c r="AJ319" s="21">
        <v>7613.58</v>
      </c>
      <c r="AK319" s="21">
        <v>7613.58</v>
      </c>
      <c r="AL319" s="21">
        <v>0.0</v>
      </c>
      <c r="AM319" s="21">
        <v>0.11639928817749</v>
      </c>
      <c r="AN319" s="58"/>
    </row>
    <row r="320">
      <c r="E320" s="68" t="s">
        <v>41</v>
      </c>
      <c r="F320" s="21">
        <v>7118.54</v>
      </c>
      <c r="G320" s="21">
        <v>7118.54</v>
      </c>
      <c r="H320" s="21">
        <v>0.0</v>
      </c>
      <c r="I320" s="21">
        <v>0.0689342021942139</v>
      </c>
      <c r="J320" s="58"/>
      <c r="K320" s="21">
        <v>5182.35</v>
      </c>
      <c r="L320" s="21">
        <v>5182.34994196707</v>
      </c>
      <c r="M320" s="21">
        <v>1.11981871454811E-8</v>
      </c>
      <c r="N320" s="21">
        <v>0.075554370880127</v>
      </c>
      <c r="O320" s="58"/>
      <c r="P320" s="21">
        <v>5417.83</v>
      </c>
      <c r="Q320" s="21">
        <v>5417.83</v>
      </c>
      <c r="R320" s="21">
        <v>0.0</v>
      </c>
      <c r="S320" s="21">
        <v>0.250573635101318</v>
      </c>
      <c r="T320" s="58"/>
      <c r="U320" s="61">
        <v>4528.91</v>
      </c>
      <c r="V320" s="61">
        <v>4528.91</v>
      </c>
      <c r="W320" s="61">
        <v>0.0</v>
      </c>
      <c r="X320" s="61">
        <v>0.526387929916382</v>
      </c>
      <c r="Y320" s="58"/>
      <c r="Z320" s="61">
        <v>4463.61</v>
      </c>
      <c r="AA320" s="61">
        <v>4463.53792207792</v>
      </c>
      <c r="AB320" s="61">
        <v>1.61478986912766E-5</v>
      </c>
      <c r="AC320" s="61">
        <v>0.592910766601563</v>
      </c>
      <c r="AD320" s="58"/>
      <c r="AE320" s="21">
        <v>5162.22</v>
      </c>
      <c r="AF320" s="21">
        <v>5162.22</v>
      </c>
      <c r="AG320" s="21">
        <v>0.0</v>
      </c>
      <c r="AH320" s="21">
        <v>0.319642543792725</v>
      </c>
      <c r="AI320" s="58"/>
      <c r="AJ320" s="21">
        <v>7118.54</v>
      </c>
      <c r="AK320" s="21">
        <v>7118.54</v>
      </c>
      <c r="AL320" s="21">
        <v>0.0</v>
      </c>
      <c r="AM320" s="21">
        <v>0.121339321136475</v>
      </c>
      <c r="AN320" s="58"/>
    </row>
    <row r="321">
      <c r="E321" s="57" t="s">
        <v>21</v>
      </c>
      <c r="F321" s="26">
        <f t="shared" ref="F321:G321" si="208">AVERAGE(F316:F320)</f>
        <v>7441.35</v>
      </c>
      <c r="G321" s="26">
        <f t="shared" si="208"/>
        <v>7441.35</v>
      </c>
      <c r="H321" s="26">
        <f>100*AVERAGE(H316:H320)</f>
        <v>0</v>
      </c>
      <c r="I321" s="26">
        <f>AVERAGE(I316:I320)</f>
        <v>0.07372479439</v>
      </c>
      <c r="J321" s="59" t="str">
        <f>IF(MAX(ABS($F321-INDIRECT("'summary | ALG^({\gamma}) (low cost instances)'!F"&amp;ROW('summary | ALG^({gamma}) (low co'!$F$10)+(ROW()-15)/6)), ABS($G321-INDIRECT("'summary | ALG^({\gamma}) (low cost instances)'!G"&amp;ROW('summary | ALG^({gamma}) (low co'!$G$10)+(ROW()-15)/6)), ABS($H321-INDIRECT("'summary | ALG^({\gamma}) (low cost instances)'!H"&amp;ROW('summary | ALG^({gamma}) (low co'!$H$10)+(ROW()-15)/6)), ABS($I321-INDIRECT("'summary | ALG^({\gamma}) (low cost instances)'!I"&amp;ROW('summary | ALG^({gamma}) (low co'!$I$10)+(ROW()-15)/6)))&lt;0.001, "ok", "not ok")</f>
        <v>ok</v>
      </c>
      <c r="K321" s="26">
        <f t="shared" ref="K321:L321" si="209">AVERAGE(K316:K320)</f>
        <v>6230.156</v>
      </c>
      <c r="L321" s="26">
        <f t="shared" si="209"/>
        <v>6230.06975</v>
      </c>
      <c r="M321" s="26">
        <f>100*AVERAGE(M316:M320)</f>
        <v>0.001372996338</v>
      </c>
      <c r="N321" s="26">
        <f>AVERAGE(N316:N320)</f>
        <v>0.1368750095</v>
      </c>
      <c r="O321" s="59" t="str">
        <f>IF(MAX(ABS(K321-INDIRECT("'summary | ALG^({\gamma}) (low cost instances)'!L"&amp;ROW('summary | ALG^({gamma}) (low co'!$L$10)+(ROW()-15)/6)), ABS(L321-INDIRECT("'summary | ALG^({\gamma}) (low cost instances)'!M"&amp;ROW('summary | ALG^({gamma}) (low co'!$M$10)+(ROW()-15)/6)), ABS($M321-INDIRECT("'summary | ALG^({\gamma}) (low cost instances)'!N"&amp;ROW('summary | ALG^({gamma}) (low co'!$N$10)+(ROW()-15)/6)), ABS($N321-INDIRECT("'summary | ALG^({\gamma}) (low cost instances)'!O"&amp;ROW('summary | ALG^({gamma}) (low co'!$O$10)+(ROW()-15)/6)))&lt;0.00001, "ok", "not ok")</f>
        <v>ok</v>
      </c>
      <c r="P321" s="26">
        <f t="shared" ref="P321:Q321" si="210">AVERAGE(P316:P320)</f>
        <v>5332.293995</v>
      </c>
      <c r="Q321" s="26">
        <f t="shared" si="210"/>
        <v>5332.293995</v>
      </c>
      <c r="R321" s="26">
        <f>100*AVERAGE(R316:R320)</f>
        <v>0</v>
      </c>
      <c r="S321" s="26">
        <f>AVERAGE(S316:S320)</f>
        <v>0.4547173023</v>
      </c>
      <c r="T321" s="59" t="str">
        <f>IF(MAX(ABS(P321-INDIRECT("'summary | ALG^({\gamma}) (low cost instances)'!R"&amp;ROW('summary | ALG^({gamma}) (low co'!R$10)+(ROW()-15)/6)), ABS(Q321-INDIRECT("'summary | ALG^({\gamma}) (low cost instances)'!S"&amp;ROW('summary | ALG^({gamma}) (low co'!$S$10)+(ROW()-15)/6)), ABS(R321-INDIRECT("'summary | ALG^({\gamma}) (low cost instances)'!T"&amp;ROW('summary | ALG^({gamma}) (low co'!$T$10)+(ROW()-15)/6)), ABS(S321-INDIRECT("'summary | ALG^({\gamma}) (low cost instances)'!U"&amp;ROW('summary | ALG^({gamma}) (low co'!$U$10)+(ROW()-15)/6)))&lt;0.01, "ok", "not ok")</f>
        <v>ok</v>
      </c>
      <c r="U321" s="26">
        <f t="shared" ref="U321:V321" si="211">AVERAGE(U316:U320)</f>
        <v>4612.25</v>
      </c>
      <c r="V321" s="26">
        <f t="shared" si="211"/>
        <v>4612.25</v>
      </c>
      <c r="W321" s="26">
        <f>100*AVERAGE(W316:W320)</f>
        <v>0</v>
      </c>
      <c r="X321" s="26">
        <f>AVERAGE(X316:X320)</f>
        <v>1.065277243</v>
      </c>
      <c r="Y321" s="59" t="str">
        <f>IF(MAX(ABS(U321-INDIRECT("'summary | ALG^({\gamma}) (low cost instances)'!X"&amp;ROW('summary | ALG^({gamma}) (low co'!X$10)+(ROW()-15)/6)), ABS(V321-INDIRECT("'summary | ALG^({\gamma}) (low cost instances)'!Y"&amp;ROW('summary | ALG^({gamma}) (low co'!Y$10)+(ROW()-15)/6)), ABS(W321-INDIRECT("'summary | ALG^({\gamma}) (low cost instances)'!Z"&amp;ROW('summary | ALG^({gamma}) (low co'!Z$10)+(ROW()-15)/6)), ABS(X321-INDIRECT("'summary | ALG^({\gamma}) (low cost instances)'!AA"&amp;ROW('summary | ALG^({gamma}) (low co'!AA$10)+(ROW()-15)/6)))&lt;0.00001, "ok", "not ok")</f>
        <v>ok</v>
      </c>
      <c r="Z321" s="26">
        <f t="shared" ref="Z321:AA321" si="212">AVERAGE(Z316:Z320)</f>
        <v>4547.386</v>
      </c>
      <c r="AA321" s="26">
        <f t="shared" si="212"/>
        <v>4547.371584</v>
      </c>
      <c r="AB321" s="26">
        <f>100*AVERAGE(AB316:AB320)</f>
        <v>0.0003229579738</v>
      </c>
      <c r="AC321" s="26">
        <f>AVERAGE(AC316:AC320)</f>
        <v>0.9069897652</v>
      </c>
      <c r="AD321" s="59" t="str">
        <f>IF(MAX(ABS(Z321-INDIRECT("'summary | ALG^({\gamma}) (low cost instances)'!AD"&amp;ROW('summary | ALG^({gamma}) (low co'!AD$10)+(ROW()-15)/6)), ABS(AA321-INDIRECT("'summary | ALG^({\gamma}) (low cost instances)'!AE"&amp;ROW('summary | ALG^({gamma}) (low co'!AE$10)+(ROW()-15)/6)), ABS(AB321-INDIRECT("'summary | ALG^({\gamma}) (low cost instances)'!AF"&amp;ROW('summary | ALG^({gamma}) (low co'!AF$10)+(ROW()-15)/6)), ABS(AC321-INDIRECT("'summary | ALG^({\gamma}) (low cost instances)'!AG"&amp;ROW('summary | ALG^({gamma}) (low co'!AG$10)+(ROW()-15)/6)))&lt;0.01, "ok", "not ok")</f>
        <v>ok</v>
      </c>
      <c r="AE321" s="26">
        <f t="shared" ref="AE321:AF321" si="213">AVERAGE(AE316:AE320)</f>
        <v>5094.346</v>
      </c>
      <c r="AF321" s="26">
        <f t="shared" si="213"/>
        <v>5094.346</v>
      </c>
      <c r="AG321" s="26">
        <f>100*AVERAGE(AG316:AG320)</f>
        <v>0</v>
      </c>
      <c r="AH321" s="26">
        <f>AVERAGE(AH316:AH320)</f>
        <v>0.5591273308</v>
      </c>
      <c r="AI321" s="59" t="str">
        <f>IF(MAX(ABS(AE321-INDIRECT("'summary | ALG^({\gamma}) (low cost instances)'!AJ"&amp;ROW('summary | ALG^({gamma}) (low co'!$AJ$10)+(ROW()-15)/6)), ABS(AF321-INDIRECT("'summary | ALG^({\gamma}) (low cost instances)'!AK"&amp;ROW('summary | ALG^({gamma}) (low co'!$AK$10)+(ROW()-15)/6)), ABS(AG321-INDIRECT("'summary | ALG^({\gamma}) (low cost instances)'!AL"&amp;ROW('summary | ALG^({gamma}) (low co'!$AL$10)+(ROW()-15)/6)), ABS(AH321-INDIRECT("'summary | ALG^({\gamma}) (low cost instances)'!AM"&amp;ROW('summary | ALG^({gamma}) (low co'!$AM$10)+(ROW()-15)/6)))&lt;0.01, "ok", "not ok")</f>
        <v>ok</v>
      </c>
      <c r="AJ321" s="26">
        <f t="shared" ref="AJ321:AK321" si="214">AVERAGE(AJ316:AJ320)</f>
        <v>7433.1</v>
      </c>
      <c r="AK321" s="26">
        <f t="shared" si="214"/>
        <v>7433.1</v>
      </c>
      <c r="AL321" s="26">
        <f>100*AVERAGE(AL316:AL320)</f>
        <v>0</v>
      </c>
      <c r="AM321" s="26">
        <f>AVERAGE(AM316:AM320)</f>
        <v>0.1579164982</v>
      </c>
      <c r="AN321" s="59" t="str">
        <f>IF(MAX(ABS(AJ321-INDIRECT("'summary | ALG^({\gamma}) (low cost instances)'!AV"&amp;ROW('summary | ALG^({gamma}) (low co'!$AV$10)+(ROW()-15)/6)), ABS(AK321-INDIRECT("'summary | ALG^({\gamma}) (low cost instances)'!AW"&amp;ROW('summary | ALG^({gamma}) (low co'!$AW$10)+(ROW()-15)/6)), ABS(AL321-INDIRECT("'summary | ALG^({\gamma}) (low cost instances)'!AX"&amp;ROW('summary | ALG^({gamma}) (low co'!$AX$10)+(ROW()-15)/6)), ABS(AM321-INDIRECT("'summary | ALG^({\gamma}) (low cost instances)'!AY"&amp;ROW('summary | ALG^({gamma}) (low co'!$AY$10)+(ROW()-15)/6)))&lt;0.01, "ok", "not ok")</f>
        <v>ok</v>
      </c>
    </row>
    <row r="322">
      <c r="D322" s="80">
        <v>15.0</v>
      </c>
      <c r="E322" s="68" t="s">
        <v>42</v>
      </c>
      <c r="F322" s="21">
        <v>8744.35</v>
      </c>
      <c r="G322" s="21">
        <v>8744.35</v>
      </c>
      <c r="H322" s="21">
        <v>0.0</v>
      </c>
      <c r="I322" s="21">
        <v>0.281984090805054</v>
      </c>
      <c r="J322" s="58"/>
      <c r="K322" s="21">
        <v>8732.28</v>
      </c>
      <c r="L322" s="21">
        <v>8732.28</v>
      </c>
      <c r="M322" s="21">
        <v>0.0</v>
      </c>
      <c r="N322" s="21">
        <v>0.274757623672485</v>
      </c>
      <c r="O322" s="58"/>
      <c r="P322" s="21">
        <v>5932.28</v>
      </c>
      <c r="Q322" s="21">
        <v>5932.28</v>
      </c>
      <c r="R322" s="21">
        <v>0.0</v>
      </c>
      <c r="S322" s="21">
        <v>1.72259593009949</v>
      </c>
      <c r="T322" s="58"/>
      <c r="U322" s="21">
        <v>5360.74</v>
      </c>
      <c r="V322" s="21">
        <v>5360.74</v>
      </c>
      <c r="W322" s="21">
        <v>0.0</v>
      </c>
      <c r="X322" s="21">
        <v>2.8040931224823</v>
      </c>
      <c r="Y322" s="58"/>
      <c r="Z322" s="21">
        <v>5286.2</v>
      </c>
      <c r="AA322" s="21">
        <v>5286.2</v>
      </c>
      <c r="AB322" s="21">
        <v>0.0</v>
      </c>
      <c r="AC322" s="21">
        <v>2.81881999969482</v>
      </c>
      <c r="AD322" s="58"/>
      <c r="AE322" s="21">
        <v>5367.09</v>
      </c>
      <c r="AF322" s="21">
        <v>5367.09</v>
      </c>
      <c r="AG322" s="21">
        <v>0.0</v>
      </c>
      <c r="AH322" s="21">
        <v>4.12805938720703</v>
      </c>
      <c r="AI322" s="58"/>
      <c r="AJ322" s="21">
        <v>8744.35</v>
      </c>
      <c r="AK322" s="21">
        <v>8744.35</v>
      </c>
      <c r="AL322" s="21">
        <v>0.0</v>
      </c>
      <c r="AM322" s="21">
        <v>0.342411994934082</v>
      </c>
      <c r="AN322" s="58"/>
    </row>
    <row r="323">
      <c r="E323" s="68" t="s">
        <v>43</v>
      </c>
      <c r="F323" s="21">
        <v>8741.03</v>
      </c>
      <c r="G323" s="21">
        <v>8741.03</v>
      </c>
      <c r="H323" s="21">
        <v>0.0</v>
      </c>
      <c r="I323" s="21">
        <v>0.10064959526062</v>
      </c>
      <c r="J323" s="58"/>
      <c r="K323" s="21">
        <v>8737.32</v>
      </c>
      <c r="L323" s="21">
        <v>8737.32</v>
      </c>
      <c r="M323" s="21">
        <v>0.0</v>
      </c>
      <c r="N323" s="21">
        <v>0.301427841186523</v>
      </c>
      <c r="O323" s="58"/>
      <c r="P323" s="21">
        <v>6472.42</v>
      </c>
      <c r="Q323" s="21">
        <v>6472.42</v>
      </c>
      <c r="R323" s="21">
        <v>0.0</v>
      </c>
      <c r="S323" s="21">
        <v>1.86053133010864</v>
      </c>
      <c r="T323" s="58"/>
      <c r="U323" s="21">
        <v>5388.16999090876</v>
      </c>
      <c r="V323" s="21">
        <v>5388.16999090876</v>
      </c>
      <c r="W323" s="21">
        <v>0.0</v>
      </c>
      <c r="X323" s="21">
        <v>2.70350813865662</v>
      </c>
      <c r="Y323" s="58"/>
      <c r="Z323" s="21">
        <v>5316.69</v>
      </c>
      <c r="AA323" s="21">
        <v>5316.69</v>
      </c>
      <c r="AB323" s="21">
        <v>0.0</v>
      </c>
      <c r="AC323" s="21">
        <v>2.21665334701538</v>
      </c>
      <c r="AD323" s="58"/>
      <c r="AE323" s="21">
        <v>5988.5</v>
      </c>
      <c r="AF323" s="21">
        <v>5988.5</v>
      </c>
      <c r="AG323" s="21">
        <v>0.0</v>
      </c>
      <c r="AH323" s="21">
        <v>3.69093418121338</v>
      </c>
      <c r="AI323" s="58"/>
      <c r="AJ323" s="21">
        <v>8741.03</v>
      </c>
      <c r="AK323" s="21">
        <v>8741.03</v>
      </c>
      <c r="AL323" s="21">
        <v>0.0</v>
      </c>
      <c r="AM323" s="21">
        <v>0.413711786270142</v>
      </c>
      <c r="AN323" s="58"/>
    </row>
    <row r="324">
      <c r="E324" s="68" t="s">
        <v>44</v>
      </c>
      <c r="F324" s="21">
        <v>9908.29</v>
      </c>
      <c r="G324" s="21">
        <v>9908.29</v>
      </c>
      <c r="H324" s="21">
        <v>0.0</v>
      </c>
      <c r="I324" s="21">
        <v>0.0772814750671387</v>
      </c>
      <c r="J324" s="58"/>
      <c r="K324" s="21">
        <v>6934.64</v>
      </c>
      <c r="L324" s="21">
        <v>6934.64</v>
      </c>
      <c r="M324" s="21">
        <v>0.0</v>
      </c>
      <c r="N324" s="21">
        <v>0.519396066665649</v>
      </c>
      <c r="O324" s="58"/>
      <c r="P324" s="21">
        <v>6383.13</v>
      </c>
      <c r="Q324" s="21">
        <v>6383.13</v>
      </c>
      <c r="R324" s="21">
        <v>0.0</v>
      </c>
      <c r="S324" s="21">
        <v>1.49393582344055</v>
      </c>
      <c r="T324" s="58"/>
      <c r="U324" s="21">
        <v>5976.51</v>
      </c>
      <c r="V324" s="21">
        <v>5976.51</v>
      </c>
      <c r="W324" s="21">
        <v>0.0</v>
      </c>
      <c r="X324" s="21">
        <v>2.54887199401855</v>
      </c>
      <c r="Y324" s="58"/>
      <c r="Z324" s="21">
        <v>5777.69</v>
      </c>
      <c r="AA324" s="21">
        <v>5777.69</v>
      </c>
      <c r="AB324" s="21">
        <v>0.0</v>
      </c>
      <c r="AC324" s="21">
        <v>2.74679684638977</v>
      </c>
      <c r="AD324" s="58"/>
      <c r="AE324" s="21">
        <v>6158.05</v>
      </c>
      <c r="AF324" s="21">
        <v>6158.05</v>
      </c>
      <c r="AG324" s="21">
        <v>0.0</v>
      </c>
      <c r="AH324" s="21">
        <v>7.59044098854065</v>
      </c>
      <c r="AI324" s="58"/>
      <c r="AJ324" s="21">
        <v>9908.29</v>
      </c>
      <c r="AK324" s="21">
        <v>9908.29</v>
      </c>
      <c r="AL324" s="21">
        <v>0.0</v>
      </c>
      <c r="AM324" s="21">
        <v>0.398972272872925</v>
      </c>
      <c r="AN324" s="58"/>
    </row>
    <row r="325">
      <c r="E325" s="68" t="s">
        <v>45</v>
      </c>
      <c r="F325" s="21">
        <v>8517.51</v>
      </c>
      <c r="G325" s="21">
        <v>8517.51</v>
      </c>
      <c r="H325" s="21">
        <v>0.0</v>
      </c>
      <c r="I325" s="21">
        <v>0.241581201553345</v>
      </c>
      <c r="J325" s="58"/>
      <c r="K325" s="21">
        <v>8502.11</v>
      </c>
      <c r="L325" s="21">
        <v>8502.11</v>
      </c>
      <c r="M325" s="21">
        <v>0.0</v>
      </c>
      <c r="N325" s="21">
        <v>0.960877180099487</v>
      </c>
      <c r="O325" s="58"/>
      <c r="P325" s="21">
        <v>6284.63</v>
      </c>
      <c r="Q325" s="21">
        <v>6284.63</v>
      </c>
      <c r="R325" s="21">
        <v>0.0</v>
      </c>
      <c r="S325" s="21">
        <v>2.2796802520752</v>
      </c>
      <c r="T325" s="58"/>
      <c r="U325" s="21">
        <v>5506.73</v>
      </c>
      <c r="V325" s="21">
        <v>5506.73</v>
      </c>
      <c r="W325" s="21">
        <v>0.0</v>
      </c>
      <c r="X325" s="21">
        <v>1.98664593696594</v>
      </c>
      <c r="Y325" s="58"/>
      <c r="Z325" s="21">
        <v>5256.0</v>
      </c>
      <c r="AA325" s="21">
        <v>5256.0</v>
      </c>
      <c r="AB325" s="21">
        <v>0.0</v>
      </c>
      <c r="AC325" s="21">
        <v>2.5418598651886</v>
      </c>
      <c r="AD325" s="58"/>
      <c r="AE325" s="21">
        <v>5614.7</v>
      </c>
      <c r="AF325" s="21">
        <v>5614.7</v>
      </c>
      <c r="AG325" s="21">
        <v>0.0</v>
      </c>
      <c r="AH325" s="21">
        <v>3.42861914634705</v>
      </c>
      <c r="AI325" s="58"/>
      <c r="AJ325" s="21">
        <v>8375.47</v>
      </c>
      <c r="AK325" s="21">
        <v>8375.47</v>
      </c>
      <c r="AL325" s="21">
        <v>0.0</v>
      </c>
      <c r="AM325" s="21">
        <v>0.60636568069458</v>
      </c>
      <c r="AN325" s="58"/>
    </row>
    <row r="326">
      <c r="E326" s="68" t="s">
        <v>46</v>
      </c>
      <c r="F326" s="21">
        <v>7574.05</v>
      </c>
      <c r="G326" s="21">
        <v>7574.05</v>
      </c>
      <c r="H326" s="21">
        <v>0.0</v>
      </c>
      <c r="I326" s="21">
        <v>0.0647737979888916</v>
      </c>
      <c r="J326" s="58"/>
      <c r="K326" s="21">
        <v>5687.26</v>
      </c>
      <c r="L326" s="21">
        <v>5687.26</v>
      </c>
      <c r="M326" s="21">
        <v>0.0</v>
      </c>
      <c r="N326" s="21">
        <v>0.616494655609131</v>
      </c>
      <c r="O326" s="58"/>
      <c r="P326" s="21">
        <v>5799.39</v>
      </c>
      <c r="Q326" s="21">
        <v>5799.19707690511</v>
      </c>
      <c r="R326" s="21">
        <v>3.32661012424519E-5</v>
      </c>
      <c r="S326" s="21">
        <v>1.12952089309692</v>
      </c>
      <c r="T326" s="58"/>
      <c r="U326" s="21">
        <v>5046.58</v>
      </c>
      <c r="V326" s="21">
        <v>5046.58</v>
      </c>
      <c r="W326" s="21">
        <v>0.0</v>
      </c>
      <c r="X326" s="21">
        <v>1.83163213729858</v>
      </c>
      <c r="Y326" s="58"/>
      <c r="Z326" s="21">
        <v>4967.54</v>
      </c>
      <c r="AA326" s="21">
        <v>4967.54</v>
      </c>
      <c r="AB326" s="21">
        <v>0.0</v>
      </c>
      <c r="AC326" s="21">
        <v>2.64148187637329</v>
      </c>
      <c r="AD326" s="58"/>
      <c r="AE326" s="21">
        <v>5630.13</v>
      </c>
      <c r="AF326" s="21">
        <v>5630.13</v>
      </c>
      <c r="AG326" s="21">
        <v>0.0</v>
      </c>
      <c r="AH326" s="21">
        <v>3.4068751335144</v>
      </c>
      <c r="AI326" s="58"/>
      <c r="AJ326" s="21">
        <v>7455.6</v>
      </c>
      <c r="AK326" s="21">
        <v>7455.6</v>
      </c>
      <c r="AL326" s="21">
        <v>0.0</v>
      </c>
      <c r="AM326" s="21">
        <v>0.348335981369019</v>
      </c>
      <c r="AN326" s="58"/>
    </row>
    <row r="327">
      <c r="E327" s="57" t="s">
        <v>21</v>
      </c>
      <c r="F327" s="26">
        <f t="shared" ref="F327:G327" si="215">AVERAGE(F322:F326)</f>
        <v>8697.046</v>
      </c>
      <c r="G327" s="26">
        <f t="shared" si="215"/>
        <v>8697.046</v>
      </c>
      <c r="H327" s="26">
        <f>100*AVERAGE(H322:H326)</f>
        <v>0</v>
      </c>
      <c r="I327" s="26">
        <f>AVERAGE(I322:I326)</f>
        <v>0.1532540321</v>
      </c>
      <c r="J327" s="59" t="str">
        <f>IF(MAX(ABS($F327-INDIRECT("'summary | ALG^({\gamma}) (low cost instances)'!F"&amp;ROW('summary | ALG^({gamma}) (low co'!$F$10)+(ROW()-15)/6)), ABS($G327-INDIRECT("'summary | ALG^({\gamma}) (low cost instances)'!G"&amp;ROW('summary | ALG^({gamma}) (low co'!$G$10)+(ROW()-15)/6)), ABS($H327-INDIRECT("'summary | ALG^({\gamma}) (low cost instances)'!H"&amp;ROW('summary | ALG^({gamma}) (low co'!$H$10)+(ROW()-15)/6)), ABS($I327-INDIRECT("'summary | ALG^({\gamma}) (low cost instances)'!I"&amp;ROW('summary | ALG^({gamma}) (low co'!$I$10)+(ROW()-15)/6)))&lt;0.001, "ok", "not ok")</f>
        <v>ok</v>
      </c>
      <c r="K327" s="26">
        <f t="shared" ref="K327:L327" si="216">AVERAGE(K322:K326)</f>
        <v>7718.722</v>
      </c>
      <c r="L327" s="26">
        <f t="shared" si="216"/>
        <v>7718.722</v>
      </c>
      <c r="M327" s="26">
        <f>100*AVERAGE(M322:M326)</f>
        <v>0</v>
      </c>
      <c r="N327" s="26">
        <f>AVERAGE(N322:N326)</f>
        <v>0.5345906734</v>
      </c>
      <c r="O327" s="59" t="str">
        <f>IF(MAX(ABS(K327-INDIRECT("'summary | ALG^({\gamma}) (low cost instances)'!L"&amp;ROW('summary | ALG^({gamma}) (low co'!$L$10)+(ROW()-15)/6)), ABS(L327-INDIRECT("'summary | ALG^({\gamma}) (low cost instances)'!M"&amp;ROW('summary | ALG^({gamma}) (low co'!$M$10)+(ROW()-15)/6)), ABS($M327-INDIRECT("'summary | ALG^({\gamma}) (low cost instances)'!N"&amp;ROW('summary | ALG^({gamma}) (low co'!$N$10)+(ROW()-15)/6)), ABS($N327-INDIRECT("'summary | ALG^({\gamma}) (low cost instances)'!O"&amp;ROW('summary | ALG^({gamma}) (low co'!$O$10)+(ROW()-15)/6)))&lt;0.00001, "ok", "not ok")</f>
        <v>ok</v>
      </c>
      <c r="P327" s="26">
        <f t="shared" ref="P327:Q327" si="217">AVERAGE(P322:P326)</f>
        <v>6174.37</v>
      </c>
      <c r="Q327" s="26">
        <f t="shared" si="217"/>
        <v>6174.331415</v>
      </c>
      <c r="R327" s="26">
        <f>100*AVERAGE(R322:R326)</f>
        <v>0.0006653220248</v>
      </c>
      <c r="S327" s="26">
        <f>AVERAGE(S322:S326)</f>
        <v>1.697252846</v>
      </c>
      <c r="T327" s="59" t="str">
        <f>IF(MAX(ABS(P327-INDIRECT("'summary | ALG^({\gamma}) (low cost instances)'!R"&amp;ROW('summary | ALG^({gamma}) (low co'!R$10)+(ROW()-15)/6)), ABS(Q327-INDIRECT("'summary | ALG^({\gamma}) (low cost instances)'!S"&amp;ROW('summary | ALG^({gamma}) (low co'!$S$10)+(ROW()-15)/6)), ABS(R327-INDIRECT("'summary | ALG^({\gamma}) (low cost instances)'!T"&amp;ROW('summary | ALG^({gamma}) (low co'!$T$10)+(ROW()-15)/6)), ABS(S327-INDIRECT("'summary | ALG^({\gamma}) (low cost instances)'!U"&amp;ROW('summary | ALG^({gamma}) (low co'!$U$10)+(ROW()-15)/6)))&lt;0.01, "ok", "not ok")</f>
        <v>ok</v>
      </c>
      <c r="U327" s="26">
        <f t="shared" ref="U327:V327" si="218">AVERAGE(U322:U326)</f>
        <v>5455.745998</v>
      </c>
      <c r="V327" s="26">
        <f t="shared" si="218"/>
        <v>5455.745998</v>
      </c>
      <c r="W327" s="26">
        <f>100*AVERAGE(W322:W326)</f>
        <v>0</v>
      </c>
      <c r="X327" s="26">
        <f>AVERAGE(X322:X326)</f>
        <v>2.374950266</v>
      </c>
      <c r="Y327" s="59" t="str">
        <f>IF(MAX(ABS(U327-INDIRECT("'summary | ALG^({\gamma}) (low cost instances)'!X"&amp;ROW('summary | ALG^({gamma}) (low co'!X$10)+(ROW()-15)/6)), ABS(V327-INDIRECT("'summary | ALG^({\gamma}) (low cost instances)'!Y"&amp;ROW('summary | ALG^({gamma}) (low co'!Y$10)+(ROW()-15)/6)), ABS(W327-INDIRECT("'summary | ALG^({\gamma}) (low cost instances)'!Z"&amp;ROW('summary | ALG^({gamma}) (low co'!Z$10)+(ROW()-15)/6)), ABS(X327-INDIRECT("'summary | ALG^({\gamma}) (low cost instances)'!AA"&amp;ROW('summary | ALG^({gamma}) (low co'!AA$10)+(ROW()-15)/6)))&lt;0.00001, "ok", "not ok")</f>
        <v>ok</v>
      </c>
      <c r="Z327" s="26">
        <f t="shared" ref="Z327:AA327" si="219">AVERAGE(Z322:Z326)</f>
        <v>5320.824</v>
      </c>
      <c r="AA327" s="26">
        <f t="shared" si="219"/>
        <v>5320.824</v>
      </c>
      <c r="AB327" s="26">
        <f>100*AVERAGE(AB322:AB326)</f>
        <v>0</v>
      </c>
      <c r="AC327" s="26">
        <f>AVERAGE(AC322:AC326)</f>
        <v>2.593122387</v>
      </c>
      <c r="AD327" s="59" t="str">
        <f>IF(MAX(ABS(Z327-INDIRECT("'summary | ALG^({\gamma}) (low cost instances)'!AD"&amp;ROW('summary | ALG^({gamma}) (low co'!AD$10)+(ROW()-15)/6)), ABS(AA327-INDIRECT("'summary | ALG^({\gamma}) (low cost instances)'!AE"&amp;ROW('summary | ALG^({gamma}) (low co'!AE$10)+(ROW()-15)/6)), ABS(AB327-INDIRECT("'summary | ALG^({\gamma}) (low cost instances)'!AF"&amp;ROW('summary | ALG^({gamma}) (low co'!AF$10)+(ROW()-15)/6)), ABS(AC327-INDIRECT("'summary | ALG^({\gamma}) (low cost instances)'!AG"&amp;ROW('summary | ALG^({gamma}) (low co'!AG$10)+(ROW()-15)/6)))&lt;0.01, "ok", "not ok")</f>
        <v>ok</v>
      </c>
      <c r="AE327" s="26">
        <f t="shared" ref="AE327:AF327" si="220">AVERAGE(AE322:AE326)</f>
        <v>5751.694</v>
      </c>
      <c r="AF327" s="26">
        <f t="shared" si="220"/>
        <v>5751.694</v>
      </c>
      <c r="AG327" s="26">
        <f>100*AVERAGE(AG322:AG326)</f>
        <v>0</v>
      </c>
      <c r="AH327" s="26">
        <f>AVERAGE(AH322:AH326)</f>
        <v>4.448985767</v>
      </c>
      <c r="AI327" s="59" t="str">
        <f>IF(MAX(ABS(AE327-INDIRECT("'summary | ALG^({\gamma}) (low cost instances)'!AJ"&amp;ROW('summary | ALG^({gamma}) (low co'!$AJ$10)+(ROW()-15)/6)), ABS(AF327-INDIRECT("'summary | ALG^({\gamma}) (low cost instances)'!AK"&amp;ROW('summary | ALG^({gamma}) (low co'!$AK$10)+(ROW()-15)/6)), ABS(AG327-INDIRECT("'summary | ALG^({\gamma}) (low cost instances)'!AL"&amp;ROW('summary | ALG^({gamma}) (low co'!$AL$10)+(ROW()-15)/6)), ABS(AH327-INDIRECT("'summary | ALG^({\gamma}) (low cost instances)'!AM"&amp;ROW('summary | ALG^({gamma}) (low co'!$AM$10)+(ROW()-15)/6)))&lt;0.01, "ok", "not ok")</f>
        <v>ok</v>
      </c>
      <c r="AJ327" s="26">
        <f t="shared" ref="AJ327:AK327" si="221">AVERAGE(AJ322:AJ326)</f>
        <v>8644.948</v>
      </c>
      <c r="AK327" s="26">
        <f t="shared" si="221"/>
        <v>8644.948</v>
      </c>
      <c r="AL327" s="26">
        <f>100*AVERAGE(AL322:AL326)</f>
        <v>0</v>
      </c>
      <c r="AM327" s="26">
        <f>AVERAGE(AM322:AM326)</f>
        <v>0.4219595432</v>
      </c>
      <c r="AN327" s="59" t="str">
        <f>IF(MAX(ABS(AJ327-INDIRECT("'summary | ALG^({\gamma}) (low cost instances)'!AV"&amp;ROW('summary | ALG^({gamma}) (low co'!$AV$10)+(ROW()-15)/6)), ABS(AK327-INDIRECT("'summary | ALG^({\gamma}) (low cost instances)'!AW"&amp;ROW('summary | ALG^({gamma}) (low co'!$AW$10)+(ROW()-15)/6)), ABS(AL327-INDIRECT("'summary | ALG^({\gamma}) (low cost instances)'!AX"&amp;ROW('summary | ALG^({gamma}) (low co'!$AX$10)+(ROW()-15)/6)), ABS(AM327-INDIRECT("'summary | ALG^({\gamma}) (low cost instances)'!AY"&amp;ROW('summary | ALG^({gamma}) (low co'!$AY$10)+(ROW()-15)/6)))&lt;0.01, "ok", "not ok")</f>
        <v>ok</v>
      </c>
    </row>
    <row r="328">
      <c r="D328" s="80">
        <v>20.0</v>
      </c>
      <c r="E328" s="68" t="s">
        <v>47</v>
      </c>
      <c r="F328" s="21">
        <v>9422.03</v>
      </c>
      <c r="G328" s="21">
        <v>9422.03</v>
      </c>
      <c r="H328" s="21">
        <v>0.0</v>
      </c>
      <c r="I328" s="21">
        <v>0.745559930801392</v>
      </c>
      <c r="J328" s="58"/>
      <c r="K328" s="21">
        <v>9416.65</v>
      </c>
      <c r="L328" s="21">
        <v>9416.65</v>
      </c>
      <c r="M328" s="21">
        <v>0.0</v>
      </c>
      <c r="N328" s="21">
        <v>3.16312193870544</v>
      </c>
      <c r="O328" s="58"/>
      <c r="P328" s="21">
        <v>7148.14</v>
      </c>
      <c r="Q328" s="21">
        <v>7148.14</v>
      </c>
      <c r="R328" s="21">
        <v>0.0</v>
      </c>
      <c r="S328" s="21">
        <v>9.60143995285034</v>
      </c>
      <c r="T328" s="58"/>
      <c r="U328" s="21">
        <v>6090.35</v>
      </c>
      <c r="V328" s="21">
        <v>6090.35</v>
      </c>
      <c r="W328" s="21">
        <v>0.0</v>
      </c>
      <c r="X328" s="21">
        <v>13.0165801048279</v>
      </c>
      <c r="Y328" s="58"/>
      <c r="Z328" s="21">
        <v>5987.27000000001</v>
      </c>
      <c r="AA328" s="21">
        <v>5987.27000000001</v>
      </c>
      <c r="AB328" s="21">
        <v>0.0</v>
      </c>
      <c r="AC328" s="21">
        <v>9.66678905487061</v>
      </c>
      <c r="AD328" s="58"/>
      <c r="AE328" s="21">
        <v>7280.57</v>
      </c>
      <c r="AF328" s="21">
        <v>7280.57</v>
      </c>
      <c r="AG328" s="21">
        <v>0.0</v>
      </c>
      <c r="AH328" s="21">
        <v>66.924919128418</v>
      </c>
      <c r="AI328" s="58"/>
      <c r="AJ328" s="21">
        <v>9422.03</v>
      </c>
      <c r="AK328" s="21">
        <v>9422.03</v>
      </c>
      <c r="AL328" s="21">
        <v>0.0</v>
      </c>
      <c r="AM328" s="21">
        <v>1.07723808288574</v>
      </c>
      <c r="AN328" s="58"/>
    </row>
    <row r="329">
      <c r="E329" s="68" t="s">
        <v>48</v>
      </c>
      <c r="F329" s="21">
        <v>9827.36</v>
      </c>
      <c r="G329" s="21">
        <v>9827.36</v>
      </c>
      <c r="H329" s="21">
        <v>0.0</v>
      </c>
      <c r="I329" s="21">
        <v>0.409088611602783</v>
      </c>
      <c r="J329" s="58"/>
      <c r="K329" s="21">
        <v>6781.32</v>
      </c>
      <c r="L329" s="21">
        <v>6781.32</v>
      </c>
      <c r="M329" s="21">
        <v>0.0</v>
      </c>
      <c r="N329" s="21">
        <v>1.11705660820007</v>
      </c>
      <c r="O329" s="58"/>
      <c r="P329" s="21">
        <v>6516.7</v>
      </c>
      <c r="Q329" s="21">
        <v>6516.66</v>
      </c>
      <c r="R329" s="21">
        <v>6.13807602034505E-6</v>
      </c>
      <c r="S329" s="21">
        <v>2.20049500465393</v>
      </c>
      <c r="T329" s="58"/>
      <c r="U329" s="21">
        <v>5827.41</v>
      </c>
      <c r="V329" s="21">
        <v>5827.41</v>
      </c>
      <c r="W329" s="21">
        <v>0.0</v>
      </c>
      <c r="X329" s="21">
        <v>2.59982705116272</v>
      </c>
      <c r="Y329" s="58"/>
      <c r="Z329" s="21">
        <v>5824.28</v>
      </c>
      <c r="AA329" s="21">
        <v>5824.28</v>
      </c>
      <c r="AB329" s="21">
        <v>0.0</v>
      </c>
      <c r="AC329" s="21">
        <v>5.78850603103638</v>
      </c>
      <c r="AD329" s="58"/>
      <c r="AE329" s="21">
        <v>6562.3</v>
      </c>
      <c r="AF329" s="21">
        <v>6562.3</v>
      </c>
      <c r="AG329" s="21">
        <v>0.0</v>
      </c>
      <c r="AH329" s="21">
        <v>3.88654899597168</v>
      </c>
      <c r="AI329" s="58"/>
      <c r="AJ329" s="21">
        <v>9827.36</v>
      </c>
      <c r="AK329" s="21">
        <v>9827.36</v>
      </c>
      <c r="AL329" s="21">
        <v>0.0</v>
      </c>
      <c r="AM329" s="21">
        <v>0.816173791885376</v>
      </c>
      <c r="AN329" s="58"/>
    </row>
    <row r="330">
      <c r="E330" s="68" t="s">
        <v>49</v>
      </c>
      <c r="F330" s="21">
        <v>10817.35</v>
      </c>
      <c r="G330" s="21">
        <v>10817.35</v>
      </c>
      <c r="H330" s="21">
        <v>0.0</v>
      </c>
      <c r="I330" s="21">
        <v>0.229144811630249</v>
      </c>
      <c r="J330" s="58"/>
      <c r="K330" s="21">
        <v>8728.64</v>
      </c>
      <c r="L330" s="21">
        <v>8728.64</v>
      </c>
      <c r="M330" s="21">
        <v>0.0</v>
      </c>
      <c r="N330" s="21">
        <v>0.986102104187012</v>
      </c>
      <c r="O330" s="58"/>
      <c r="P330" s="21">
        <v>7778.19</v>
      </c>
      <c r="Q330" s="21">
        <v>7777.8</v>
      </c>
      <c r="R330" s="21">
        <v>5.01401997119637E-5</v>
      </c>
      <c r="S330" s="21">
        <v>1.55663704872131</v>
      </c>
      <c r="T330" s="58"/>
      <c r="U330" s="21">
        <v>6773.21</v>
      </c>
      <c r="V330" s="21">
        <v>6773.21</v>
      </c>
      <c r="W330" s="21">
        <v>0.0</v>
      </c>
      <c r="X330" s="21">
        <v>3.55282115936279</v>
      </c>
      <c r="Y330" s="58"/>
      <c r="Z330" s="21">
        <v>6661.51</v>
      </c>
      <c r="AA330" s="21">
        <v>6661.51</v>
      </c>
      <c r="AB330" s="21">
        <v>0.0</v>
      </c>
      <c r="AC330" s="21">
        <v>4.58481669425964</v>
      </c>
      <c r="AD330" s="58"/>
      <c r="AE330" s="21">
        <v>7640.65</v>
      </c>
      <c r="AF330" s="21">
        <v>7640.65</v>
      </c>
      <c r="AG330" s="21">
        <v>0.0</v>
      </c>
      <c r="AH330" s="21">
        <v>12.2539312839508</v>
      </c>
      <c r="AI330" s="58"/>
      <c r="AJ330" s="21">
        <v>10805.35</v>
      </c>
      <c r="AK330" s="21">
        <v>10805.35</v>
      </c>
      <c r="AL330" s="21">
        <v>0.0</v>
      </c>
      <c r="AM330" s="21">
        <v>0.817795991897583</v>
      </c>
      <c r="AN330" s="58"/>
    </row>
    <row r="331">
      <c r="E331" s="68" t="s">
        <v>50</v>
      </c>
      <c r="F331" s="21">
        <v>11275.86</v>
      </c>
      <c r="G331" s="21">
        <v>11275.86</v>
      </c>
      <c r="H331" s="21">
        <v>0.0</v>
      </c>
      <c r="I331" s="21">
        <v>1.06900382041931</v>
      </c>
      <c r="J331" s="58"/>
      <c r="K331" s="21">
        <v>11261.04</v>
      </c>
      <c r="L331" s="21">
        <v>11261.04</v>
      </c>
      <c r="M331" s="21">
        <v>0.0</v>
      </c>
      <c r="N331" s="21">
        <v>4.45709896087647</v>
      </c>
      <c r="O331" s="58"/>
      <c r="P331" s="21">
        <v>8622.31</v>
      </c>
      <c r="Q331" s="21">
        <v>8622.31</v>
      </c>
      <c r="R331" s="21">
        <v>0.0</v>
      </c>
      <c r="S331" s="21">
        <v>8.71163606643677</v>
      </c>
      <c r="T331" s="58"/>
      <c r="U331" s="21">
        <v>7236.89</v>
      </c>
      <c r="V331" s="21">
        <v>7236.89</v>
      </c>
      <c r="W331" s="21">
        <v>0.0</v>
      </c>
      <c r="X331" s="21">
        <v>13.1170930862427</v>
      </c>
      <c r="Y331" s="58"/>
      <c r="Z331" s="21">
        <v>7200.31</v>
      </c>
      <c r="AA331" s="21">
        <v>7200.31</v>
      </c>
      <c r="AB331" s="21">
        <v>0.0</v>
      </c>
      <c r="AC331" s="21">
        <v>43.3648087978363</v>
      </c>
      <c r="AD331" s="58"/>
      <c r="AE331" s="21">
        <v>7759.5</v>
      </c>
      <c r="AF331" s="21">
        <v>7759.5</v>
      </c>
      <c r="AG331" s="21">
        <v>0.0</v>
      </c>
      <c r="AH331" s="21">
        <v>35.7383546829224</v>
      </c>
      <c r="AI331" s="58"/>
      <c r="AJ331" s="21">
        <v>11275.86</v>
      </c>
      <c r="AK331" s="21">
        <v>11275.86</v>
      </c>
      <c r="AL331" s="21">
        <v>0.0</v>
      </c>
      <c r="AM331" s="21">
        <v>1.90246510505676</v>
      </c>
      <c r="AN331" s="58"/>
    </row>
    <row r="332">
      <c r="E332" s="68" t="s">
        <v>51</v>
      </c>
      <c r="F332" s="21">
        <v>10775.14</v>
      </c>
      <c r="G332" s="21">
        <v>10775.14</v>
      </c>
      <c r="H332" s="21">
        <v>0.0</v>
      </c>
      <c r="I332" s="21">
        <v>0.822908878326416</v>
      </c>
      <c r="J332" s="58"/>
      <c r="K332" s="21">
        <v>8148.9</v>
      </c>
      <c r="L332" s="21">
        <v>8148.9</v>
      </c>
      <c r="M332" s="21">
        <v>0.0</v>
      </c>
      <c r="N332" s="21">
        <v>5.16036605834961</v>
      </c>
      <c r="O332" s="58"/>
      <c r="P332" s="21">
        <v>8071.62</v>
      </c>
      <c r="Q332" s="21">
        <v>8071.62</v>
      </c>
      <c r="R332" s="21">
        <v>0.0</v>
      </c>
      <c r="S332" s="21">
        <v>5.57207822799683</v>
      </c>
      <c r="T332" s="58"/>
      <c r="U332" s="21">
        <v>7109.03000000001</v>
      </c>
      <c r="V332" s="21">
        <v>7109.03000000001</v>
      </c>
      <c r="W332" s="21">
        <v>0.0</v>
      </c>
      <c r="X332" s="21">
        <v>5.82077193260193</v>
      </c>
      <c r="Y332" s="58"/>
      <c r="Z332" s="21">
        <v>6822.09</v>
      </c>
      <c r="AA332" s="21">
        <v>6822.09</v>
      </c>
      <c r="AB332" s="21">
        <v>0.0</v>
      </c>
      <c r="AC332" s="21">
        <v>17.052570104599</v>
      </c>
      <c r="AD332" s="58"/>
      <c r="AE332" s="21">
        <v>7513.51</v>
      </c>
      <c r="AF332" s="21">
        <v>7513.51</v>
      </c>
      <c r="AG332" s="21">
        <v>0.0</v>
      </c>
      <c r="AH332" s="21">
        <v>274.646731138229</v>
      </c>
      <c r="AI332" s="58"/>
      <c r="AJ332" s="21">
        <v>10775.14</v>
      </c>
      <c r="AK332" s="21">
        <v>10775.14</v>
      </c>
      <c r="AL332" s="21">
        <v>0.0</v>
      </c>
      <c r="AM332" s="21">
        <v>2.52694416046143</v>
      </c>
      <c r="AN332" s="58"/>
    </row>
    <row r="333">
      <c r="E333" s="57" t="s">
        <v>21</v>
      </c>
      <c r="F333" s="26">
        <f t="shared" ref="F333:G333" si="222">AVERAGE(F328:F332)</f>
        <v>10423.548</v>
      </c>
      <c r="G333" s="26">
        <f t="shared" si="222"/>
        <v>10423.548</v>
      </c>
      <c r="H333" s="26">
        <f>100*AVERAGE(H328:H332)</f>
        <v>0</v>
      </c>
      <c r="I333" s="26">
        <f>AVERAGE(I328:I332)</f>
        <v>0.6551412106</v>
      </c>
      <c r="J333" s="59" t="str">
        <f>IF(MAX(ABS($F333-INDIRECT("'summary | ALG^({\gamma}) (low cost instances)'!F"&amp;ROW('summary | ALG^({gamma}) (low co'!$F$10)+(ROW()-15)/6)), ABS($G333-INDIRECT("'summary | ALG^({\gamma}) (low cost instances)'!G"&amp;ROW('summary | ALG^({gamma}) (low co'!$G$10)+(ROW()-15)/6)), ABS($H333-INDIRECT("'summary | ALG^({\gamma}) (low cost instances)'!H"&amp;ROW('summary | ALG^({gamma}) (low co'!$H$10)+(ROW()-15)/6)), ABS($I333-INDIRECT("'summary | ALG^({\gamma}) (low cost instances)'!I"&amp;ROW('summary | ALG^({gamma}) (low co'!$I$10)+(ROW()-15)/6)))&lt;0.001, "ok", "not ok")</f>
        <v>ok</v>
      </c>
      <c r="K333" s="26">
        <f t="shared" ref="K333:L333" si="223">AVERAGE(K328:K332)</f>
        <v>8867.31</v>
      </c>
      <c r="L333" s="26">
        <f t="shared" si="223"/>
        <v>8867.31</v>
      </c>
      <c r="M333" s="26">
        <f>100*AVERAGE(M328:M332)</f>
        <v>0</v>
      </c>
      <c r="N333" s="26">
        <f>AVERAGE(N328:N332)</f>
        <v>2.976749134</v>
      </c>
      <c r="O333" s="59" t="str">
        <f>IF(MAX(ABS(K333-INDIRECT("'summary | ALG^({\gamma}) (low cost instances)'!L"&amp;ROW('summary | ALG^({gamma}) (low co'!$L$10)+(ROW()-15)/6)), ABS(L333-INDIRECT("'summary | ALG^({\gamma}) (low cost instances)'!M"&amp;ROW('summary | ALG^({gamma}) (low co'!$M$10)+(ROW()-15)/6)), ABS($M333-INDIRECT("'summary | ALG^({\gamma}) (low cost instances)'!N"&amp;ROW('summary | ALG^({gamma}) (low co'!$N$10)+(ROW()-15)/6)), ABS($N333-INDIRECT("'summary | ALG^({\gamma}) (low cost instances)'!O"&amp;ROW('summary | ALG^({gamma}) (low co'!$O$10)+(ROW()-15)/6)))&lt;0.00001, "ok", "not ok")</f>
        <v>ok</v>
      </c>
      <c r="P333" s="26">
        <f t="shared" ref="P333:Q333" si="224">AVERAGE(P328:P332)</f>
        <v>7627.392</v>
      </c>
      <c r="Q333" s="26">
        <f t="shared" si="224"/>
        <v>7627.306</v>
      </c>
      <c r="R333" s="26">
        <f>100*AVERAGE(R328:R332)</f>
        <v>0.001125565515</v>
      </c>
      <c r="S333" s="26">
        <f>AVERAGE(S328:S332)</f>
        <v>5.52845726</v>
      </c>
      <c r="T333" s="59" t="str">
        <f>IF(MAX(ABS(P333-INDIRECT("'summary | ALG^({\gamma}) (low cost instances)'!R"&amp;ROW('summary | ALG^({gamma}) (low co'!R$10)+(ROW()-15)/6)), ABS(Q333-INDIRECT("'summary | ALG^({\gamma}) (low cost instances)'!S"&amp;ROW('summary | ALG^({gamma}) (low co'!$S$10)+(ROW()-15)/6)), ABS(R333-INDIRECT("'summary | ALG^({\gamma}) (low cost instances)'!T"&amp;ROW('summary | ALG^({gamma}) (low co'!$T$10)+(ROW()-15)/6)), ABS(S333-INDIRECT("'summary | ALG^({\gamma}) (low cost instances)'!U"&amp;ROW('summary | ALG^({gamma}) (low co'!$U$10)+(ROW()-15)/6)))&lt;0.01, "ok", "not ok")</f>
        <v>ok</v>
      </c>
      <c r="U333" s="26">
        <f t="shared" ref="U333:V333" si="225">AVERAGE(U328:U332)</f>
        <v>6607.378</v>
      </c>
      <c r="V333" s="26">
        <f t="shared" si="225"/>
        <v>6607.378</v>
      </c>
      <c r="W333" s="26">
        <f>100*AVERAGE(W328:W332)</f>
        <v>0</v>
      </c>
      <c r="X333" s="26">
        <f>AVERAGE(X328:X332)</f>
        <v>7.621418667</v>
      </c>
      <c r="Y333" s="59" t="str">
        <f>IF(MAX(ABS(U333-INDIRECT("'summary | ALG^({\gamma}) (low cost instances)'!X"&amp;ROW('summary | ALG^({gamma}) (low co'!X$10)+(ROW()-15)/6)), ABS(V333-INDIRECT("'summary | ALG^({\gamma}) (low cost instances)'!Y"&amp;ROW('summary | ALG^({gamma}) (low co'!Y$10)+(ROW()-15)/6)), ABS(W333-INDIRECT("'summary | ALG^({\gamma}) (low cost instances)'!Z"&amp;ROW('summary | ALG^({gamma}) (low co'!Z$10)+(ROW()-15)/6)), ABS(X333-INDIRECT("'summary | ALG^({\gamma}) (low cost instances)'!AA"&amp;ROW('summary | ALG^({gamma}) (low co'!AA$10)+(ROW()-15)/6)))&lt;0.00001, "ok", "not ok")</f>
        <v>ok</v>
      </c>
      <c r="Z333" s="26">
        <f t="shared" ref="Z333:AA333" si="226">AVERAGE(Z328:Z332)</f>
        <v>6499.092</v>
      </c>
      <c r="AA333" s="26">
        <f t="shared" si="226"/>
        <v>6499.092</v>
      </c>
      <c r="AB333" s="26">
        <f>100*AVERAGE(AB328:AB332)</f>
        <v>0</v>
      </c>
      <c r="AC333" s="26">
        <f>AVERAGE(AC328:AC332)</f>
        <v>16.09149814</v>
      </c>
      <c r="AD333" s="59" t="str">
        <f>IF(MAX(ABS(Z333-INDIRECT("'summary | ALG^({\gamma}) (low cost instances)'!AD"&amp;ROW('summary | ALG^({gamma}) (low co'!AD$10)+(ROW()-15)/6)), ABS(AA333-INDIRECT("'summary | ALG^({\gamma}) (low cost instances)'!AE"&amp;ROW('summary | ALG^({gamma}) (low co'!AE$10)+(ROW()-15)/6)), ABS(AB333-INDIRECT("'summary | ALG^({\gamma}) (low cost instances)'!AF"&amp;ROW('summary | ALG^({gamma}) (low co'!AF$10)+(ROW()-15)/6)), ABS(AC333-INDIRECT("'summary | ALG^({\gamma}) (low cost instances)'!AG"&amp;ROW('summary | ALG^({gamma}) (low co'!AG$10)+(ROW()-15)/6)))&lt;0.01, "ok", "not ok")</f>
        <v>ok</v>
      </c>
      <c r="AE333" s="26">
        <f t="shared" ref="AE333:AF333" si="227">AVERAGE(AE328:AE332)</f>
        <v>7351.306</v>
      </c>
      <c r="AF333" s="26">
        <f t="shared" si="227"/>
        <v>7351.306</v>
      </c>
      <c r="AG333" s="26">
        <f>100*AVERAGE(AG328:AG332)</f>
        <v>0</v>
      </c>
      <c r="AH333" s="26">
        <f>AVERAGE(AH328:AH332)</f>
        <v>78.69009705</v>
      </c>
      <c r="AI333" s="59" t="str">
        <f>IF(MAX(ABS(AE333-INDIRECT("'summary | ALG^({\gamma}) (low cost instances)'!AJ"&amp;ROW('summary | ALG^({gamma}) (low co'!$AJ$10)+(ROW()-15)/6)), ABS(AF333-INDIRECT("'summary | ALG^({\gamma}) (low cost instances)'!AK"&amp;ROW('summary | ALG^({gamma}) (low co'!$AK$10)+(ROW()-15)/6)), ABS(AG333-INDIRECT("'summary | ALG^({\gamma}) (low cost instances)'!AL"&amp;ROW('summary | ALG^({gamma}) (low co'!$AL$10)+(ROW()-15)/6)), ABS(AH333-INDIRECT("'summary | ALG^({\gamma}) (low cost instances)'!AM"&amp;ROW('summary | ALG^({gamma}) (low co'!$AM$10)+(ROW()-15)/6)))&lt;0.01, "ok", "not ok")</f>
        <v>ok</v>
      </c>
      <c r="AJ333" s="26">
        <f t="shared" ref="AJ333:AK333" si="228">AVERAGE(AJ328:AJ332)</f>
        <v>10421.148</v>
      </c>
      <c r="AK333" s="26">
        <f t="shared" si="228"/>
        <v>10421.148</v>
      </c>
      <c r="AL333" s="26">
        <f>100*AVERAGE(AL328:AL332)</f>
        <v>0</v>
      </c>
      <c r="AM333" s="26">
        <f>AVERAGE(AM328:AM332)</f>
        <v>1.428123426</v>
      </c>
      <c r="AN333" s="59" t="str">
        <f>IF(MAX(ABS(AJ333-INDIRECT("'summary | ALG^({\gamma}) (low cost instances)'!AV"&amp;ROW('summary | ALG^({gamma}) (low co'!$AV$10)+(ROW()-15)/6)), ABS(AK333-INDIRECT("'summary | ALG^({\gamma}) (low cost instances)'!AW"&amp;ROW('summary | ALG^({gamma}) (low co'!$AW$10)+(ROW()-15)/6)), ABS(AL333-INDIRECT("'summary | ALG^({\gamma}) (low cost instances)'!AX"&amp;ROW('summary | ALG^({gamma}) (low co'!$AX$10)+(ROW()-15)/6)), ABS(AM333-INDIRECT("'summary | ALG^({\gamma}) (low cost instances)'!AY"&amp;ROW('summary | ALG^({gamma}) (low co'!$AY$10)+(ROW()-15)/6)))&lt;0.01, "ok", "not ok")</f>
        <v>ok</v>
      </c>
    </row>
    <row r="334">
      <c r="D334" s="80">
        <v>25.0</v>
      </c>
      <c r="E334" s="68" t="s">
        <v>52</v>
      </c>
      <c r="F334" s="21">
        <v>11389.39</v>
      </c>
      <c r="G334" s="21">
        <v>11389.39</v>
      </c>
      <c r="H334" s="21">
        <v>0.0</v>
      </c>
      <c r="I334" s="21">
        <v>0.548405885696411</v>
      </c>
      <c r="J334" s="58"/>
      <c r="K334" s="21">
        <v>9790.67</v>
      </c>
      <c r="L334" s="21">
        <v>9790.67</v>
      </c>
      <c r="M334" s="21">
        <v>0.0</v>
      </c>
      <c r="N334" s="21">
        <v>1.39818477630615</v>
      </c>
      <c r="O334" s="58"/>
      <c r="P334" s="21">
        <v>7820.18</v>
      </c>
      <c r="Q334" s="21">
        <v>7820.18</v>
      </c>
      <c r="R334" s="21">
        <v>0.0</v>
      </c>
      <c r="S334" s="21">
        <v>3.18990921974182</v>
      </c>
      <c r="T334" s="58"/>
      <c r="U334" s="21">
        <v>7096.94</v>
      </c>
      <c r="V334" s="21">
        <v>7096.94</v>
      </c>
      <c r="W334" s="21">
        <v>0.0</v>
      </c>
      <c r="X334" s="21">
        <v>8.53268098831177</v>
      </c>
      <c r="Y334" s="58"/>
      <c r="Z334" s="21">
        <v>6920.05</v>
      </c>
      <c r="AA334" s="21">
        <v>6920.05</v>
      </c>
      <c r="AB334" s="21">
        <v>0.0</v>
      </c>
      <c r="AC334" s="21">
        <v>16.7246589660645</v>
      </c>
      <c r="AD334" s="58"/>
      <c r="AE334" s="21">
        <v>7600.22</v>
      </c>
      <c r="AF334" s="21">
        <v>7600.22</v>
      </c>
      <c r="AG334" s="21">
        <v>0.0</v>
      </c>
      <c r="AH334" s="21">
        <v>9.36205506324768</v>
      </c>
      <c r="AI334" s="58"/>
      <c r="AJ334" s="21">
        <v>11342.39</v>
      </c>
      <c r="AK334" s="21">
        <v>11342.39</v>
      </c>
      <c r="AL334" s="21">
        <v>0.0</v>
      </c>
      <c r="AM334" s="21">
        <v>1.68066191673279</v>
      </c>
      <c r="AN334" s="58"/>
    </row>
    <row r="335">
      <c r="E335" s="68" t="s">
        <v>53</v>
      </c>
      <c r="F335" s="21">
        <v>11631.38</v>
      </c>
      <c r="G335" s="21">
        <v>11631.38</v>
      </c>
      <c r="H335" s="21">
        <v>0.0</v>
      </c>
      <c r="I335" s="21">
        <v>1.16002798080444</v>
      </c>
      <c r="J335" s="58"/>
      <c r="K335" s="21">
        <v>8625.8</v>
      </c>
      <c r="L335" s="21">
        <v>8625.8</v>
      </c>
      <c r="M335" s="21">
        <v>0.0</v>
      </c>
      <c r="N335" s="21">
        <v>13.4576320648193</v>
      </c>
      <c r="O335" s="58"/>
      <c r="P335" s="21">
        <v>8297.01</v>
      </c>
      <c r="Q335" s="21">
        <v>8297.01</v>
      </c>
      <c r="R335" s="21">
        <v>0.0</v>
      </c>
      <c r="S335" s="21">
        <v>28.5157506465912</v>
      </c>
      <c r="T335" s="58"/>
      <c r="U335" s="21">
        <v>7147.0</v>
      </c>
      <c r="V335" s="21">
        <v>7147.0</v>
      </c>
      <c r="W335" s="21">
        <v>0.0</v>
      </c>
      <c r="X335" s="21">
        <v>28.8031988143921</v>
      </c>
      <c r="Y335" s="58"/>
      <c r="Z335" s="21">
        <v>7084.93</v>
      </c>
      <c r="AA335" s="21">
        <v>7084.93</v>
      </c>
      <c r="AB335" s="21">
        <v>0.0</v>
      </c>
      <c r="AC335" s="21">
        <v>27.9076089859009</v>
      </c>
      <c r="AD335" s="58"/>
      <c r="AE335" s="21">
        <v>7976.97</v>
      </c>
      <c r="AF335" s="21">
        <v>7976.97</v>
      </c>
      <c r="AG335" s="21">
        <v>0.0</v>
      </c>
      <c r="AH335" s="21">
        <v>285.341070652008</v>
      </c>
      <c r="AI335" s="58"/>
      <c r="AJ335" s="21">
        <v>11614.38</v>
      </c>
      <c r="AK335" s="21">
        <v>11614.38</v>
      </c>
      <c r="AL335" s="21">
        <v>0.0</v>
      </c>
      <c r="AM335" s="21">
        <v>1.92094230651855</v>
      </c>
      <c r="AN335" s="58"/>
    </row>
    <row r="336">
      <c r="E336" s="68" t="s">
        <v>54</v>
      </c>
      <c r="F336" s="21">
        <v>12196.4</v>
      </c>
      <c r="G336" s="21">
        <v>12196.4</v>
      </c>
      <c r="H336" s="21">
        <v>0.0</v>
      </c>
      <c r="I336" s="21">
        <v>15.7940633296967</v>
      </c>
      <c r="J336" s="58"/>
      <c r="K336" s="21">
        <v>8031.48</v>
      </c>
      <c r="L336" s="21">
        <v>8031.48</v>
      </c>
      <c r="M336" s="21">
        <v>0.0</v>
      </c>
      <c r="N336" s="21">
        <v>59.1114320755005</v>
      </c>
      <c r="O336" s="58"/>
      <c r="P336" s="21">
        <v>8764.22</v>
      </c>
      <c r="Q336" s="21">
        <v>8764.22</v>
      </c>
      <c r="R336" s="21">
        <v>0.0</v>
      </c>
      <c r="S336" s="21">
        <v>43.4148271083832</v>
      </c>
      <c r="T336" s="58"/>
      <c r="U336" s="21">
        <v>7526.28999299273</v>
      </c>
      <c r="V336" s="21">
        <v>7526.28999299273</v>
      </c>
      <c r="W336" s="21">
        <v>0.0</v>
      </c>
      <c r="X336" s="21">
        <v>9.96573305130005</v>
      </c>
      <c r="Y336" s="58"/>
      <c r="Z336" s="21">
        <v>7352.7</v>
      </c>
      <c r="AA336" s="21">
        <v>7352.7</v>
      </c>
      <c r="AB336" s="21">
        <v>0.0</v>
      </c>
      <c r="AC336" s="21">
        <v>60.1361210346222</v>
      </c>
      <c r="AD336" s="58"/>
      <c r="AE336" s="21">
        <v>8539.3</v>
      </c>
      <c r="AF336" s="21">
        <v>8539.3</v>
      </c>
      <c r="AG336" s="21">
        <v>0.0</v>
      </c>
      <c r="AH336" s="21">
        <v>3792.47613930702</v>
      </c>
      <c r="AI336" s="58"/>
      <c r="AJ336" s="21">
        <v>12196.4</v>
      </c>
      <c r="AK336" s="21">
        <v>12196.4</v>
      </c>
      <c r="AL336" s="21">
        <v>0.0</v>
      </c>
      <c r="AM336" s="21">
        <v>32.7003717422485</v>
      </c>
      <c r="AN336" s="58"/>
    </row>
    <row r="337">
      <c r="E337" s="68" t="s">
        <v>55</v>
      </c>
      <c r="F337" s="21">
        <v>11687.34</v>
      </c>
      <c r="G337" s="21">
        <v>11687.34</v>
      </c>
      <c r="H337" s="21">
        <v>0.0</v>
      </c>
      <c r="I337" s="21">
        <v>0.284407615661621</v>
      </c>
      <c r="J337" s="58"/>
      <c r="K337" s="21">
        <v>11664.28</v>
      </c>
      <c r="L337" s="21">
        <v>11664.28</v>
      </c>
      <c r="M337" s="21">
        <v>0.0</v>
      </c>
      <c r="N337" s="21">
        <v>0.500423192977905</v>
      </c>
      <c r="O337" s="58"/>
      <c r="P337" s="21">
        <v>8484.24</v>
      </c>
      <c r="Q337" s="21">
        <v>8484.24</v>
      </c>
      <c r="R337" s="21">
        <v>0.0</v>
      </c>
      <c r="S337" s="21">
        <v>4.45124101638794</v>
      </c>
      <c r="T337" s="58"/>
      <c r="U337" s="21">
        <v>7408.08</v>
      </c>
      <c r="V337" s="21">
        <v>7408.08</v>
      </c>
      <c r="W337" s="21">
        <v>0.0</v>
      </c>
      <c r="X337" s="21">
        <v>5.31701111793518</v>
      </c>
      <c r="Y337" s="58"/>
      <c r="Z337" s="21">
        <v>7325.06999999999</v>
      </c>
      <c r="AA337" s="21">
        <v>7325.06999999999</v>
      </c>
      <c r="AB337" s="21">
        <v>0.0</v>
      </c>
      <c r="AC337" s="21">
        <v>8.26692008972168</v>
      </c>
      <c r="AD337" s="58"/>
      <c r="AE337" s="21">
        <v>8063.59</v>
      </c>
      <c r="AF337" s="21">
        <v>8063.59</v>
      </c>
      <c r="AG337" s="21">
        <v>0.0</v>
      </c>
      <c r="AH337" s="21">
        <v>21.8507280349731</v>
      </c>
      <c r="AI337" s="58"/>
      <c r="AJ337" s="21">
        <v>11538.44</v>
      </c>
      <c r="AK337" s="21">
        <v>11538.44</v>
      </c>
      <c r="AL337" s="21">
        <v>0.0</v>
      </c>
      <c r="AM337" s="21">
        <v>1.21992206573486</v>
      </c>
      <c r="AN337" s="58"/>
    </row>
    <row r="338">
      <c r="E338" s="68" t="s">
        <v>56</v>
      </c>
      <c r="F338" s="21">
        <v>11071.69</v>
      </c>
      <c r="G338" s="21">
        <v>11071.69</v>
      </c>
      <c r="H338" s="21">
        <v>0.0</v>
      </c>
      <c r="I338" s="21">
        <v>0.215579271316528</v>
      </c>
      <c r="J338" s="58"/>
      <c r="K338" s="21">
        <v>7888.26</v>
      </c>
      <c r="L338" s="21">
        <v>7888.26</v>
      </c>
      <c r="M338" s="21">
        <v>0.0</v>
      </c>
      <c r="N338" s="21">
        <v>2.66987991333008</v>
      </c>
      <c r="O338" s="58"/>
      <c r="P338" s="21">
        <v>8176.89</v>
      </c>
      <c r="Q338" s="21">
        <v>8176.89</v>
      </c>
      <c r="R338" s="21">
        <v>0.0</v>
      </c>
      <c r="S338" s="21">
        <v>2.496248960495</v>
      </c>
      <c r="T338" s="58"/>
      <c r="U338" s="21">
        <v>7211.24</v>
      </c>
      <c r="V338" s="21">
        <v>7211.24</v>
      </c>
      <c r="W338" s="21">
        <v>0.0</v>
      </c>
      <c r="X338" s="21">
        <v>11.214586019516</v>
      </c>
      <c r="Y338" s="58"/>
      <c r="Z338" s="21">
        <v>6864.97</v>
      </c>
      <c r="AA338" s="21">
        <v>6864.97</v>
      </c>
      <c r="AB338" s="21">
        <v>0.0</v>
      </c>
      <c r="AC338" s="21">
        <v>13.2604868412018</v>
      </c>
      <c r="AD338" s="58"/>
      <c r="AE338" s="21">
        <v>8296.78</v>
      </c>
      <c r="AF338" s="21">
        <v>8296.78</v>
      </c>
      <c r="AG338" s="21">
        <v>0.0</v>
      </c>
      <c r="AH338" s="21">
        <v>16.3207211494446</v>
      </c>
      <c r="AI338" s="58"/>
      <c r="AJ338" s="21">
        <v>11071.69</v>
      </c>
      <c r="AK338" s="21">
        <v>11071.69</v>
      </c>
      <c r="AL338" s="21">
        <v>0.0</v>
      </c>
      <c r="AM338" s="21">
        <v>1.25530481338501</v>
      </c>
      <c r="AN338" s="58"/>
    </row>
    <row r="339">
      <c r="E339" s="57" t="s">
        <v>21</v>
      </c>
      <c r="F339" s="26">
        <f t="shared" ref="F339:G339" si="229">AVERAGE(F334:F338)</f>
        <v>11595.24</v>
      </c>
      <c r="G339" s="26">
        <f t="shared" si="229"/>
        <v>11595.24</v>
      </c>
      <c r="H339" s="26">
        <f>100*AVERAGE(H334:H338)</f>
        <v>0</v>
      </c>
      <c r="I339" s="26">
        <f>AVERAGE(I334:I338)</f>
        <v>3.600496817</v>
      </c>
      <c r="J339" s="59" t="str">
        <f>IF(MAX(ABS($F339-INDIRECT("'summary | ALG^({\gamma}) (low cost instances)'!F"&amp;ROW('summary | ALG^({gamma}) (low co'!$F$10)+(ROW()-15)/6)), ABS($G339-INDIRECT("'summary | ALG^({\gamma}) (low cost instances)'!G"&amp;ROW('summary | ALG^({gamma}) (low co'!$G$10)+(ROW()-15)/6)), ABS($H339-INDIRECT("'summary | ALG^({\gamma}) (low cost instances)'!H"&amp;ROW('summary | ALG^({gamma}) (low co'!$H$10)+(ROW()-15)/6)), ABS($I339-INDIRECT("'summary | ALG^({\gamma}) (low cost instances)'!I"&amp;ROW('summary | ALG^({gamma}) (low co'!$I$10)+(ROW()-15)/6)))&lt;0.001, "ok", "not ok")</f>
        <v>ok</v>
      </c>
      <c r="K339" s="26">
        <f t="shared" ref="K339:L339" si="230">AVERAGE(K334:K338)</f>
        <v>9200.098</v>
      </c>
      <c r="L339" s="26">
        <f t="shared" si="230"/>
        <v>9200.098</v>
      </c>
      <c r="M339" s="26">
        <f>100*AVERAGE(M334:M338)</f>
        <v>0</v>
      </c>
      <c r="N339" s="26">
        <f>AVERAGE(N334:N338)</f>
        <v>15.4275104</v>
      </c>
      <c r="O339" s="59" t="str">
        <f>IF(MAX(ABS(K339-INDIRECT("'summary | ALG^({\gamma}) (low cost instances)'!L"&amp;ROW('summary | ALG^({gamma}) (low co'!$L$10)+(ROW()-15)/6)), ABS(L339-INDIRECT("'summary | ALG^({\gamma}) (low cost instances)'!M"&amp;ROW('summary | ALG^({gamma}) (low co'!$M$10)+(ROW()-15)/6)), ABS($M339-INDIRECT("'summary | ALG^({\gamma}) (low cost instances)'!N"&amp;ROW('summary | ALG^({gamma}) (low co'!$N$10)+(ROW()-15)/6)), ABS($N339-INDIRECT("'summary | ALG^({\gamma}) (low cost instances)'!O"&amp;ROW('summary | ALG^({gamma}) (low co'!$O$10)+(ROW()-15)/6)))&lt;0.00001, "ok", "not ok")</f>
        <v>ok</v>
      </c>
      <c r="P339" s="26">
        <f t="shared" ref="P339:Q339" si="231">AVERAGE(P334:P338)</f>
        <v>8308.508</v>
      </c>
      <c r="Q339" s="26">
        <f t="shared" si="231"/>
        <v>8308.508</v>
      </c>
      <c r="R339" s="26">
        <f>100*AVERAGE(R334:R338)</f>
        <v>0</v>
      </c>
      <c r="S339" s="26">
        <f>AVERAGE(S334:S338)</f>
        <v>16.41359539</v>
      </c>
      <c r="T339" s="59" t="str">
        <f>IF(MAX(ABS(P339-INDIRECT("'summary | ALG^({\gamma}) (low cost instances)'!R"&amp;ROW('summary | ALG^({gamma}) (low co'!R$10)+(ROW()-15)/6)), ABS(Q339-INDIRECT("'summary | ALG^({\gamma}) (low cost instances)'!S"&amp;ROW('summary | ALG^({gamma}) (low co'!$S$10)+(ROW()-15)/6)), ABS(R339-INDIRECT("'summary | ALG^({\gamma}) (low cost instances)'!T"&amp;ROW('summary | ALG^({gamma}) (low co'!$T$10)+(ROW()-15)/6)), ABS(S339-INDIRECT("'summary | ALG^({\gamma}) (low cost instances)'!U"&amp;ROW('summary | ALG^({gamma}) (low co'!$U$10)+(ROW()-15)/6)))&lt;0.01, "ok", "not ok")</f>
        <v>ok</v>
      </c>
      <c r="U339" s="26">
        <f t="shared" ref="U339:V339" si="232">AVERAGE(U334:U338)</f>
        <v>7277.909999</v>
      </c>
      <c r="V339" s="26">
        <f t="shared" si="232"/>
        <v>7277.909999</v>
      </c>
      <c r="W339" s="26">
        <f>100*AVERAGE(W334:W338)</f>
        <v>0</v>
      </c>
      <c r="X339" s="26">
        <f>AVERAGE(X334:X338)</f>
        <v>12.766642</v>
      </c>
      <c r="Y339" s="59" t="str">
        <f>IF(MAX(ABS(U339-INDIRECT("'summary | ALG^({\gamma}) (low cost instances)'!X"&amp;ROW('summary | ALG^({gamma}) (low co'!X$10)+(ROW()-15)/6)), ABS(V339-INDIRECT("'summary | ALG^({\gamma}) (low cost instances)'!Y"&amp;ROW('summary | ALG^({gamma}) (low co'!Y$10)+(ROW()-15)/6)), ABS(W339-INDIRECT("'summary | ALG^({\gamma}) (low cost instances)'!Z"&amp;ROW('summary | ALG^({gamma}) (low co'!Z$10)+(ROW()-15)/6)), ABS(X339-INDIRECT("'summary | ALG^({\gamma}) (low cost instances)'!AA"&amp;ROW('summary | ALG^({gamma}) (low co'!AA$10)+(ROW()-15)/6)))&lt;0.00001, "ok", "not ok")</f>
        <v>ok</v>
      </c>
      <c r="Z339" s="26">
        <f t="shared" ref="Z339:AA339" si="233">AVERAGE(Z334:Z338)</f>
        <v>7109.544</v>
      </c>
      <c r="AA339" s="26">
        <f t="shared" si="233"/>
        <v>7109.544</v>
      </c>
      <c r="AB339" s="26">
        <f>100*AVERAGE(AB334:AB338)</f>
        <v>0</v>
      </c>
      <c r="AC339" s="26">
        <f>AVERAGE(AC334:AC338)</f>
        <v>25.25915918</v>
      </c>
      <c r="AD339" s="59" t="str">
        <f>IF(MAX(ABS(Z339-INDIRECT("'summary | ALG^({\gamma}) (low cost instances)'!AD"&amp;ROW('summary | ALG^({gamma}) (low co'!AD$10)+(ROW()-15)/6)), ABS(AA339-INDIRECT("'summary | ALG^({\gamma}) (low cost instances)'!AE"&amp;ROW('summary | ALG^({gamma}) (low co'!AE$10)+(ROW()-15)/6)), ABS(AB339-INDIRECT("'summary | ALG^({\gamma}) (low cost instances)'!AF"&amp;ROW('summary | ALG^({gamma}) (low co'!AF$10)+(ROW()-15)/6)), ABS(AC339-INDIRECT("'summary | ALG^({\gamma}) (low cost instances)'!AG"&amp;ROW('summary | ALG^({gamma}) (low co'!AG$10)+(ROW()-15)/6)))&lt;0.01, "ok", "not ok")</f>
        <v>ok</v>
      </c>
      <c r="AE339" s="26">
        <f t="shared" ref="AE339:AF339" si="234">AVERAGE(AE334:AE338)</f>
        <v>8095.372</v>
      </c>
      <c r="AF339" s="26">
        <f t="shared" si="234"/>
        <v>8095.372</v>
      </c>
      <c r="AG339" s="26">
        <f>100*AVERAGE(AG334:AG338)</f>
        <v>0</v>
      </c>
      <c r="AH339" s="26">
        <f>AVERAGE(AH334:AH338)</f>
        <v>825.0701428</v>
      </c>
      <c r="AI339" s="59" t="str">
        <f>IF(MAX(ABS(AE339-INDIRECT("'summary | ALG^({\gamma}) (low cost instances)'!AJ"&amp;ROW('summary | ALG^({gamma}) (low co'!$AJ$10)+(ROW()-15)/6)), ABS(AF339-INDIRECT("'summary | ALG^({\gamma}) (low cost instances)'!AK"&amp;ROW('summary | ALG^({gamma}) (low co'!$AK$10)+(ROW()-15)/6)), ABS(AG339-INDIRECT("'summary | ALG^({\gamma}) (low cost instances)'!AL"&amp;ROW('summary | ALG^({gamma}) (low co'!$AL$10)+(ROW()-15)/6)), ABS(AH339-INDIRECT("'summary | ALG^({\gamma}) (low cost instances)'!AM"&amp;ROW('summary | ALG^({gamma}) (low co'!$AM$10)+(ROW()-15)/6)))&lt;0.01, "ok", "not ok")</f>
        <v>ok</v>
      </c>
      <c r="AJ339" s="26">
        <f t="shared" ref="AJ339:AK339" si="235">AVERAGE(AJ334:AJ338)</f>
        <v>11552.66</v>
      </c>
      <c r="AK339" s="26">
        <f t="shared" si="235"/>
        <v>11552.66</v>
      </c>
      <c r="AL339" s="26">
        <f>100*AVERAGE(AL334:AL338)</f>
        <v>0</v>
      </c>
      <c r="AM339" s="26">
        <f>AVERAGE(AM334:AM338)</f>
        <v>7.755440569</v>
      </c>
      <c r="AN339" s="59" t="str">
        <f>IF(MAX(ABS(AJ339-INDIRECT("'summary | ALG^({\gamma}) (low cost instances)'!AV"&amp;ROW('summary | ALG^({gamma}) (low co'!$AV$10)+(ROW()-15)/6)), ABS(AK339-INDIRECT("'summary | ALG^({\gamma}) (low cost instances)'!AW"&amp;ROW('summary | ALG^({gamma}) (low co'!$AW$10)+(ROW()-15)/6)), ABS(AL339-INDIRECT("'summary | ALG^({\gamma}) (low cost instances)'!AX"&amp;ROW('summary | ALG^({gamma}) (low co'!$AX$10)+(ROW()-15)/6)), ABS(AM339-INDIRECT("'summary | ALG^({\gamma}) (low cost instances)'!AY"&amp;ROW('summary | ALG^({gamma}) (low co'!$AY$10)+(ROW()-15)/6)))&lt;0.01, "ok", "not ok")</f>
        <v>ok</v>
      </c>
    </row>
    <row r="340">
      <c r="D340" s="80">
        <v>30.0</v>
      </c>
      <c r="E340" s="68" t="s">
        <v>57</v>
      </c>
      <c r="F340" s="21">
        <v>12998.77</v>
      </c>
      <c r="G340" s="21">
        <v>12998.77</v>
      </c>
      <c r="H340" s="21">
        <v>0.0</v>
      </c>
      <c r="I340" s="21">
        <v>20.6099338531494</v>
      </c>
      <c r="J340" s="58"/>
      <c r="K340" s="21">
        <v>12973.79</v>
      </c>
      <c r="L340" s="21">
        <v>12973.79</v>
      </c>
      <c r="M340" s="21">
        <v>0.0</v>
      </c>
      <c r="N340" s="21">
        <v>45.0378813743591</v>
      </c>
      <c r="O340" s="58"/>
      <c r="P340" s="21">
        <v>8923.48</v>
      </c>
      <c r="Q340" s="21">
        <v>8923.48</v>
      </c>
      <c r="R340" s="21">
        <v>0.0</v>
      </c>
      <c r="S340" s="21">
        <v>539.3300178051</v>
      </c>
      <c r="T340" s="58"/>
      <c r="U340" s="21">
        <v>7988.74</v>
      </c>
      <c r="V340" s="21">
        <v>7988.74</v>
      </c>
      <c r="W340" s="21">
        <v>0.0</v>
      </c>
      <c r="X340" s="21">
        <v>202.298234939575</v>
      </c>
      <c r="Y340" s="58"/>
      <c r="Z340" s="21">
        <v>7819.67</v>
      </c>
      <c r="AA340" s="21">
        <v>7819.67</v>
      </c>
      <c r="AB340" s="21">
        <v>0.0</v>
      </c>
      <c r="AC340" s="21">
        <v>216.766708135605</v>
      </c>
      <c r="AD340" s="58"/>
      <c r="AE340" s="21">
        <v>8924.68</v>
      </c>
      <c r="AF340" s="21">
        <v>8924.68</v>
      </c>
      <c r="AG340" s="21">
        <v>0.0</v>
      </c>
      <c r="AH340" s="21">
        <v>4710.80772900581</v>
      </c>
      <c r="AI340" s="58"/>
      <c r="AJ340" s="21">
        <v>12998.77</v>
      </c>
      <c r="AK340" s="21">
        <v>12997.77</v>
      </c>
      <c r="AL340" s="21">
        <v>7.69303557182718E-5</v>
      </c>
      <c r="AM340" s="21">
        <v>18.8790080547333</v>
      </c>
      <c r="AN340" s="58"/>
    </row>
    <row r="341">
      <c r="E341" s="68" t="s">
        <v>58</v>
      </c>
      <c r="F341" s="21">
        <v>12258.81</v>
      </c>
      <c r="G341" s="21">
        <v>12258.81</v>
      </c>
      <c r="H341" s="21">
        <v>0.0</v>
      </c>
      <c r="I341" s="21">
        <v>1.26739692687988</v>
      </c>
      <c r="J341" s="58"/>
      <c r="K341" s="21">
        <v>12253.62</v>
      </c>
      <c r="L341" s="21">
        <v>12253.62</v>
      </c>
      <c r="M341" s="21">
        <v>0.0</v>
      </c>
      <c r="N341" s="21">
        <v>5.48776602745056</v>
      </c>
      <c r="O341" s="58"/>
      <c r="P341" s="21">
        <v>8450.46</v>
      </c>
      <c r="Q341" s="21">
        <v>8450.46</v>
      </c>
      <c r="R341" s="21">
        <v>0.0</v>
      </c>
      <c r="S341" s="21">
        <v>12.4755120277405</v>
      </c>
      <c r="T341" s="58"/>
      <c r="U341" s="21">
        <v>7637.87</v>
      </c>
      <c r="V341" s="21">
        <v>7637.87</v>
      </c>
      <c r="W341" s="21">
        <v>0.0</v>
      </c>
      <c r="X341" s="21">
        <v>36.164243221283</v>
      </c>
      <c r="Y341" s="58"/>
      <c r="Z341" s="21">
        <v>7434.66</v>
      </c>
      <c r="AA341" s="21">
        <v>7434.66</v>
      </c>
      <c r="AB341" s="21">
        <v>0.0</v>
      </c>
      <c r="AC341" s="21">
        <v>102.984050989151</v>
      </c>
      <c r="AD341" s="58"/>
      <c r="AE341" s="21">
        <v>8381.98</v>
      </c>
      <c r="AF341" s="21">
        <v>8381.98</v>
      </c>
      <c r="AG341" s="21">
        <v>0.0</v>
      </c>
      <c r="AH341" s="21">
        <v>37.0703060626984</v>
      </c>
      <c r="AI341" s="58"/>
      <c r="AJ341" s="21">
        <v>12258.81</v>
      </c>
      <c r="AK341" s="21">
        <v>12258.81</v>
      </c>
      <c r="AL341" s="21">
        <v>0.0</v>
      </c>
      <c r="AM341" s="21">
        <v>2.90432095527649</v>
      </c>
      <c r="AN341" s="58"/>
    </row>
    <row r="342">
      <c r="E342" s="68" t="s">
        <v>59</v>
      </c>
      <c r="F342" s="21">
        <v>12905.77</v>
      </c>
      <c r="G342" s="21">
        <v>12905.77</v>
      </c>
      <c r="H342" s="21">
        <v>0.0</v>
      </c>
      <c r="I342" s="21">
        <v>0.627278089523315</v>
      </c>
      <c r="J342" s="58"/>
      <c r="K342" s="21">
        <v>10396.27</v>
      </c>
      <c r="L342" s="21">
        <v>10396.27</v>
      </c>
      <c r="M342" s="21">
        <v>0.0</v>
      </c>
      <c r="N342" s="21">
        <v>3.07352828979492</v>
      </c>
      <c r="O342" s="58"/>
      <c r="P342" s="21">
        <v>8583.47</v>
      </c>
      <c r="Q342" s="21">
        <v>8583.47</v>
      </c>
      <c r="R342" s="21">
        <v>0.0</v>
      </c>
      <c r="S342" s="21">
        <v>4.38381671905518</v>
      </c>
      <c r="T342" s="58"/>
      <c r="U342" s="21">
        <v>8020.75</v>
      </c>
      <c r="V342" s="21">
        <v>8020.75</v>
      </c>
      <c r="W342" s="21">
        <v>0.0</v>
      </c>
      <c r="X342" s="21">
        <v>52.9098432064056</v>
      </c>
      <c r="Y342" s="58"/>
      <c r="Z342" s="21">
        <v>7892.91</v>
      </c>
      <c r="AA342" s="21">
        <v>7892.91</v>
      </c>
      <c r="AB342" s="21">
        <v>0.0</v>
      </c>
      <c r="AC342" s="21">
        <v>26.9217841625214</v>
      </c>
      <c r="AD342" s="58"/>
      <c r="AE342" s="21">
        <v>8648.66</v>
      </c>
      <c r="AF342" s="21">
        <v>8648.66</v>
      </c>
      <c r="AG342" s="21">
        <v>0.0</v>
      </c>
      <c r="AH342" s="21">
        <v>33.7242150306702</v>
      </c>
      <c r="AI342" s="58"/>
      <c r="AJ342" s="21">
        <v>12905.77</v>
      </c>
      <c r="AK342" s="21">
        <v>12905.77</v>
      </c>
      <c r="AL342" s="21">
        <v>0.0</v>
      </c>
      <c r="AM342" s="21">
        <v>2.61012268066406</v>
      </c>
      <c r="AN342" s="58"/>
    </row>
    <row r="343">
      <c r="E343" s="68" t="s">
        <v>60</v>
      </c>
      <c r="F343" s="21">
        <v>11952.24</v>
      </c>
      <c r="G343" s="21">
        <v>11952.24</v>
      </c>
      <c r="H343" s="21">
        <v>0.0</v>
      </c>
      <c r="I343" s="21">
        <v>0.807610750198364</v>
      </c>
      <c r="J343" s="58"/>
      <c r="K343" s="21">
        <v>11928.699997</v>
      </c>
      <c r="L343" s="21">
        <v>11928.699997</v>
      </c>
      <c r="M343" s="21">
        <v>0.0</v>
      </c>
      <c r="N343" s="21">
        <v>3.36125206947327</v>
      </c>
      <c r="O343" s="58"/>
      <c r="P343" s="21">
        <v>8801.92</v>
      </c>
      <c r="Q343" s="21">
        <v>8801.92</v>
      </c>
      <c r="R343" s="21">
        <v>0.0</v>
      </c>
      <c r="S343" s="21">
        <v>44.4498488903046</v>
      </c>
      <c r="T343" s="58"/>
      <c r="U343" s="21">
        <v>7488.02</v>
      </c>
      <c r="V343" s="21">
        <v>7488.02</v>
      </c>
      <c r="W343" s="21">
        <v>0.0</v>
      </c>
      <c r="X343" s="21">
        <v>63.7526869773865</v>
      </c>
      <c r="Y343" s="58"/>
      <c r="Z343" s="21">
        <v>7343.8</v>
      </c>
      <c r="AA343" s="21">
        <v>7343.8</v>
      </c>
      <c r="AB343" s="21">
        <v>0.0</v>
      </c>
      <c r="AC343" s="21">
        <v>39.0224530696869</v>
      </c>
      <c r="AD343" s="58"/>
      <c r="AE343" s="21">
        <v>8010.47</v>
      </c>
      <c r="AF343" s="21">
        <v>8010.47</v>
      </c>
      <c r="AG343" s="21">
        <v>0.0</v>
      </c>
      <c r="AH343" s="21">
        <v>38.1601078510284</v>
      </c>
      <c r="AI343" s="58"/>
      <c r="AJ343" s="21">
        <v>11821.2</v>
      </c>
      <c r="AK343" s="21">
        <v>11821.2</v>
      </c>
      <c r="AL343" s="21">
        <v>0.0</v>
      </c>
      <c r="AM343" s="21">
        <v>2.32167220115662</v>
      </c>
      <c r="AN343" s="58"/>
    </row>
    <row r="344">
      <c r="E344" s="68" t="s">
        <v>61</v>
      </c>
      <c r="F344" s="21">
        <v>11406.93</v>
      </c>
      <c r="G344" s="21">
        <v>11406.93</v>
      </c>
      <c r="H344" s="21">
        <v>0.0</v>
      </c>
      <c r="I344" s="21">
        <v>11.602162361145</v>
      </c>
      <c r="J344" s="58"/>
      <c r="K344" s="21">
        <v>9257.50998386667</v>
      </c>
      <c r="L344" s="21">
        <v>9257.50998386667</v>
      </c>
      <c r="M344" s="21">
        <v>0.0</v>
      </c>
      <c r="N344" s="21">
        <v>54.466685295105</v>
      </c>
      <c r="O344" s="58"/>
      <c r="P344" s="21">
        <v>8126.89</v>
      </c>
      <c r="Q344" s="21">
        <v>8126.89</v>
      </c>
      <c r="R344" s="21">
        <v>0.0</v>
      </c>
      <c r="S344" s="21">
        <v>76.0595037937164</v>
      </c>
      <c r="T344" s="58"/>
      <c r="U344" s="21">
        <v>7200.07</v>
      </c>
      <c r="V344" s="21">
        <v>7200.07</v>
      </c>
      <c r="W344" s="21">
        <v>0.0</v>
      </c>
      <c r="X344" s="21">
        <v>100.457816123962</v>
      </c>
      <c r="Y344" s="58"/>
      <c r="Z344" s="21">
        <v>7043.17</v>
      </c>
      <c r="AA344" s="21">
        <v>7043.17</v>
      </c>
      <c r="AB344" s="21">
        <v>0.0</v>
      </c>
      <c r="AC344" s="21">
        <v>595.741343021393</v>
      </c>
      <c r="AD344" s="58"/>
      <c r="AE344" s="21">
        <v>8079.65</v>
      </c>
      <c r="AF344" s="21">
        <v>8079.65</v>
      </c>
      <c r="AG344" s="21">
        <v>0.0</v>
      </c>
      <c r="AH344" s="21">
        <v>2063.00135350227</v>
      </c>
      <c r="AI344" s="58"/>
      <c r="AJ344" s="21">
        <v>11347.97</v>
      </c>
      <c r="AK344" s="21">
        <v>11347.97</v>
      </c>
      <c r="AL344" s="21">
        <v>0.0</v>
      </c>
      <c r="AM344" s="21">
        <v>24.7442202568054</v>
      </c>
      <c r="AN344" s="58"/>
    </row>
    <row r="345">
      <c r="E345" s="57" t="s">
        <v>21</v>
      </c>
      <c r="F345" s="26">
        <f t="shared" ref="F345:G345" si="236">AVERAGE(F340:F344)</f>
        <v>12304.504</v>
      </c>
      <c r="G345" s="26">
        <f t="shared" si="236"/>
        <v>12304.504</v>
      </c>
      <c r="H345" s="26">
        <f>100*AVERAGE(H340:H344)</f>
        <v>0</v>
      </c>
      <c r="I345" s="26">
        <f>AVERAGE(I340:I344)</f>
        <v>6.982876396</v>
      </c>
      <c r="J345" s="59" t="str">
        <f>IF(MAX(ABS($F345-INDIRECT("'summary | ALG^({\gamma}) (low cost instances)'!F"&amp;ROW('summary | ALG^({gamma}) (low co'!$F$10)+(ROW()-15)/6)), ABS($G345-INDIRECT("'summary | ALG^({\gamma}) (low cost instances)'!G"&amp;ROW('summary | ALG^({gamma}) (low co'!$G$10)+(ROW()-15)/6)), ABS($H345-INDIRECT("'summary | ALG^({\gamma}) (low cost instances)'!H"&amp;ROW('summary | ALG^({gamma}) (low co'!$H$10)+(ROW()-15)/6)), ABS($I345-INDIRECT("'summary | ALG^({\gamma}) (low cost instances)'!I"&amp;ROW('summary | ALG^({gamma}) (low co'!$I$10)+(ROW()-15)/6)))&lt;0.001, "ok", "not ok")</f>
        <v>ok</v>
      </c>
      <c r="K345" s="26">
        <f t="shared" ref="K345:L345" si="237">AVERAGE(K340:K344)</f>
        <v>11361.978</v>
      </c>
      <c r="L345" s="26">
        <f t="shared" si="237"/>
        <v>11361.978</v>
      </c>
      <c r="M345" s="26">
        <f>100*AVERAGE(M340:M344)</f>
        <v>0</v>
      </c>
      <c r="N345" s="26">
        <f>AVERAGE(N340:N344)</f>
        <v>22.28542261</v>
      </c>
      <c r="O345" s="59" t="str">
        <f>IF(MAX(ABS(K345-INDIRECT("'summary | ALG^({\gamma}) (low cost instances)'!L"&amp;ROW('summary | ALG^({gamma}) (low co'!$L$10)+(ROW()-15)/6)), ABS(L345-INDIRECT("'summary | ALG^({\gamma}) (low cost instances)'!M"&amp;ROW('summary | ALG^({gamma}) (low co'!$M$10)+(ROW()-15)/6)), ABS($M345-INDIRECT("'summary | ALG^({\gamma}) (low cost instances)'!N"&amp;ROW('summary | ALG^({gamma}) (low co'!$N$10)+(ROW()-15)/6)), ABS($N345-INDIRECT("'summary | ALG^({\gamma}) (low cost instances)'!O"&amp;ROW('summary | ALG^({gamma}) (low co'!$O$10)+(ROW()-15)/6)))&lt;0.00001, "ok", "not ok")</f>
        <v>ok</v>
      </c>
      <c r="P345" s="26">
        <f t="shared" ref="P345:Q345" si="238">AVERAGE(P340:P344)</f>
        <v>8577.244</v>
      </c>
      <c r="Q345" s="26">
        <f t="shared" si="238"/>
        <v>8577.244</v>
      </c>
      <c r="R345" s="26">
        <f>100*AVERAGE(R340:R344)</f>
        <v>0</v>
      </c>
      <c r="S345" s="26">
        <f>AVERAGE(S340:S344)</f>
        <v>135.3397398</v>
      </c>
      <c r="T345" s="59" t="str">
        <f>IF(MAX(ABS(P345-INDIRECT("'summary | ALG^({\gamma}) (low cost instances)'!R"&amp;ROW('summary | ALG^({gamma}) (low co'!R$10)+(ROW()-15)/6)), ABS(Q345-INDIRECT("'summary | ALG^({\gamma}) (low cost instances)'!S"&amp;ROW('summary | ALG^({gamma}) (low co'!$S$10)+(ROW()-15)/6)), ABS(R345-INDIRECT("'summary | ALG^({\gamma}) (low cost instances)'!T"&amp;ROW('summary | ALG^({gamma}) (low co'!$T$10)+(ROW()-15)/6)), ABS(S345-INDIRECT("'summary | ALG^({\gamma}) (low cost instances)'!U"&amp;ROW('summary | ALG^({gamma}) (low co'!$U$10)+(ROW()-15)/6)))&lt;0.01, "ok", "not ok")</f>
        <v>ok</v>
      </c>
      <c r="U345" s="26">
        <f t="shared" ref="U345:V345" si="239">AVERAGE(U340:U344)</f>
        <v>7667.09</v>
      </c>
      <c r="V345" s="26">
        <f t="shared" si="239"/>
        <v>7667.09</v>
      </c>
      <c r="W345" s="26">
        <f>100*AVERAGE(W340:W344)</f>
        <v>0</v>
      </c>
      <c r="X345" s="26">
        <f>AVERAGE(X340:X344)</f>
        <v>91.11656489</v>
      </c>
      <c r="Y345" s="59" t="str">
        <f>IF(MAX(ABS(U345-INDIRECT("'summary | ALG^({\gamma}) (low cost instances)'!X"&amp;ROW('summary | ALG^({gamma}) (low co'!X$10)+(ROW()-15)/6)), ABS(V345-INDIRECT("'summary | ALG^({\gamma}) (low cost instances)'!Y"&amp;ROW('summary | ALG^({gamma}) (low co'!Y$10)+(ROW()-15)/6)), ABS(W345-INDIRECT("'summary | ALG^({\gamma}) (low cost instances)'!Z"&amp;ROW('summary | ALG^({gamma}) (low co'!Z$10)+(ROW()-15)/6)), ABS(X345-INDIRECT("'summary | ALG^({\gamma}) (low cost instances)'!AA"&amp;ROW('summary | ALG^({gamma}) (low co'!AA$10)+(ROW()-15)/6)))&lt;0.00001, "ok", "not ok")</f>
        <v>ok</v>
      </c>
      <c r="Z345" s="26">
        <f t="shared" ref="Z345:AA345" si="240">AVERAGE(Z340:Z344)</f>
        <v>7506.842</v>
      </c>
      <c r="AA345" s="26">
        <f t="shared" si="240"/>
        <v>7506.842</v>
      </c>
      <c r="AB345" s="26">
        <f>100*AVERAGE(AB340:AB344)</f>
        <v>0</v>
      </c>
      <c r="AC345" s="26">
        <f>AVERAGE(AC340:AC344)</f>
        <v>196.2872679</v>
      </c>
      <c r="AD345" s="59" t="str">
        <f>IF(MAX(ABS(Z345-INDIRECT("'summary | ALG^({\gamma}) (low cost instances)'!AD"&amp;ROW('summary | ALG^({gamma}) (low co'!AD$10)+(ROW()-15)/6)), ABS(AA345-INDIRECT("'summary | ALG^({\gamma}) (low cost instances)'!AE"&amp;ROW('summary | ALG^({gamma}) (low co'!AE$10)+(ROW()-15)/6)), ABS(AB345-INDIRECT("'summary | ALG^({\gamma}) (low cost instances)'!AF"&amp;ROW('summary | ALG^({gamma}) (low co'!AF$10)+(ROW()-15)/6)), ABS(AC345-INDIRECT("'summary | ALG^({\gamma}) (low cost instances)'!AG"&amp;ROW('summary | ALG^({gamma}) (low co'!AG$10)+(ROW()-15)/6)))&lt;0.01, "ok", "not ok")</f>
        <v>ok</v>
      </c>
      <c r="AE345" s="26">
        <f t="shared" ref="AE345:AF345" si="241">AVERAGE(AE340:AE344)</f>
        <v>8409.088</v>
      </c>
      <c r="AF345" s="26">
        <f t="shared" si="241"/>
        <v>8409.088</v>
      </c>
      <c r="AG345" s="26">
        <f>100*AVERAGE(AG340:AG344)</f>
        <v>0</v>
      </c>
      <c r="AH345" s="26">
        <f>AVERAGE(AH340:AH344)</f>
        <v>1376.552742</v>
      </c>
      <c r="AI345" s="59" t="str">
        <f>IF(MAX(ABS(AE345-INDIRECT("'summary | ALG^({\gamma}) (low cost instances)'!AJ"&amp;ROW('summary | ALG^({gamma}) (low co'!$AJ$10)+(ROW()-15)/6)), ABS(AF345-INDIRECT("'summary | ALG^({\gamma}) (low cost instances)'!AK"&amp;ROW('summary | ALG^({gamma}) (low co'!$AK$10)+(ROW()-15)/6)), ABS(AG345-INDIRECT("'summary | ALG^({\gamma}) (low cost instances)'!AL"&amp;ROW('summary | ALG^({gamma}) (low co'!$AL$10)+(ROW()-15)/6)), ABS(AH345-INDIRECT("'summary | ALG^({\gamma}) (low cost instances)'!AM"&amp;ROW('summary | ALG^({gamma}) (low co'!$AM$10)+(ROW()-15)/6)))&lt;0.01, "ok", "not ok")</f>
        <v>ok</v>
      </c>
      <c r="AJ345" s="26">
        <f t="shared" ref="AJ345:AK345" si="242">AVERAGE(AJ340:AJ344)</f>
        <v>12266.504</v>
      </c>
      <c r="AK345" s="26">
        <f t="shared" si="242"/>
        <v>12266.304</v>
      </c>
      <c r="AL345" s="26">
        <f>100*AVERAGE(AL340:AL344)</f>
        <v>0.001538607114</v>
      </c>
      <c r="AM345" s="26">
        <f>AVERAGE(AM340:AM344)</f>
        <v>10.29186883</v>
      </c>
      <c r="AN345" s="59" t="str">
        <f>IF(MAX(ABS(AJ345-INDIRECT("'summary | ALG^({\gamma}) (low cost instances)'!AV"&amp;ROW('summary | ALG^({gamma}) (low co'!$AV$10)+(ROW()-15)/6)), ABS(AK345-INDIRECT("'summary | ALG^({\gamma}) (low cost instances)'!AW"&amp;ROW('summary | ALG^({gamma}) (low co'!$AW$10)+(ROW()-15)/6)), ABS(AL345-INDIRECT("'summary | ALG^({\gamma}) (low cost instances)'!AX"&amp;ROW('summary | ALG^({gamma}) (low co'!$AX$10)+(ROW()-15)/6)), ABS(AM345-INDIRECT("'summary | ALG^({\gamma}) (low cost instances)'!AY"&amp;ROW('summary | ALG^({gamma}) (low co'!$AY$10)+(ROW()-15)/6)))&lt;0.01, "ok", "not ok")</f>
        <v>ok</v>
      </c>
    </row>
    <row r="346">
      <c r="D346" s="80"/>
      <c r="E346" s="69"/>
      <c r="F346" s="27"/>
      <c r="G346" s="27"/>
      <c r="H346" s="27"/>
      <c r="I346" s="27"/>
      <c r="J346" s="58"/>
      <c r="K346" s="70"/>
      <c r="L346" s="70"/>
      <c r="M346" s="70"/>
      <c r="N346" s="70"/>
      <c r="O346" s="58"/>
      <c r="P346" s="70"/>
      <c r="Q346" s="70"/>
      <c r="R346" s="70"/>
      <c r="S346" s="70"/>
      <c r="T346" s="58"/>
      <c r="U346" s="70"/>
      <c r="V346" s="70"/>
      <c r="W346" s="70"/>
      <c r="X346" s="70"/>
      <c r="Y346" s="58"/>
      <c r="Z346" s="70"/>
      <c r="AA346" s="70"/>
      <c r="AB346" s="70"/>
      <c r="AC346" s="70"/>
      <c r="AD346" s="58"/>
      <c r="AE346" s="27"/>
      <c r="AF346" s="27"/>
      <c r="AG346" s="27"/>
      <c r="AH346" s="27"/>
      <c r="AI346" s="58"/>
      <c r="AJ346" s="27"/>
      <c r="AK346" s="27"/>
      <c r="AL346" s="27"/>
      <c r="AM346" s="27"/>
      <c r="AN346" s="58"/>
    </row>
    <row r="347">
      <c r="C347" s="5">
        <v>2.0</v>
      </c>
      <c r="D347" s="80">
        <v>5.0</v>
      </c>
      <c r="E347" s="68" t="s">
        <v>32</v>
      </c>
      <c r="F347" s="21">
        <v>6069.08</v>
      </c>
      <c r="G347" s="21">
        <v>6069.08</v>
      </c>
      <c r="H347" s="21">
        <v>0.0</v>
      </c>
      <c r="I347" s="21">
        <v>0.0738580226898193</v>
      </c>
      <c r="J347" s="58"/>
      <c r="K347" s="21">
        <v>6027.56</v>
      </c>
      <c r="L347" s="21">
        <v>6027.56</v>
      </c>
      <c r="M347" s="21">
        <v>0.0</v>
      </c>
      <c r="N347" s="21">
        <v>0.719706058502197</v>
      </c>
      <c r="O347" s="58"/>
      <c r="P347" s="21">
        <v>4676.52</v>
      </c>
      <c r="Q347" s="21">
        <v>4676.52</v>
      </c>
      <c r="R347" s="21">
        <v>0.0</v>
      </c>
      <c r="S347" s="21">
        <v>1.18404006958008</v>
      </c>
      <c r="T347" s="58"/>
      <c r="U347" s="21">
        <v>3736.7</v>
      </c>
      <c r="V347" s="21">
        <v>3736.7</v>
      </c>
      <c r="W347" s="21">
        <v>0.0</v>
      </c>
      <c r="X347" s="21">
        <v>1.01952910423279</v>
      </c>
      <c r="Y347" s="58"/>
      <c r="Z347" s="21">
        <v>3736.7</v>
      </c>
      <c r="AA347" s="21">
        <v>3736.7</v>
      </c>
      <c r="AB347" s="21">
        <v>0.0</v>
      </c>
      <c r="AC347" s="21">
        <v>1.30537080764771</v>
      </c>
      <c r="AD347" s="58"/>
      <c r="AE347" s="21">
        <v>3750.46</v>
      </c>
      <c r="AF347" s="21">
        <v>3750.46</v>
      </c>
      <c r="AG347" s="21">
        <v>0.0</v>
      </c>
      <c r="AH347" s="21">
        <v>1.36761736869812</v>
      </c>
      <c r="AI347" s="58"/>
      <c r="AJ347" s="21">
        <v>6069.08</v>
      </c>
      <c r="AK347" s="21">
        <v>6069.08</v>
      </c>
      <c r="AL347" s="21">
        <v>0.0</v>
      </c>
      <c r="AM347" s="21">
        <v>0.225069999694824</v>
      </c>
      <c r="AN347" s="58"/>
    </row>
    <row r="348">
      <c r="E348" s="68" t="s">
        <v>33</v>
      </c>
      <c r="F348" s="21">
        <v>5057.48</v>
      </c>
      <c r="G348" s="21">
        <v>5057.48</v>
      </c>
      <c r="H348" s="21">
        <v>0.0</v>
      </c>
      <c r="I348" s="21">
        <v>0.0550110340118408</v>
      </c>
      <c r="J348" s="58"/>
      <c r="K348" s="21">
        <v>4292.12</v>
      </c>
      <c r="L348" s="21">
        <v>4292.12</v>
      </c>
      <c r="M348" s="21">
        <v>0.0</v>
      </c>
      <c r="N348" s="21">
        <v>0.837696075439453</v>
      </c>
      <c r="O348" s="58"/>
      <c r="P348" s="21">
        <v>3448.66</v>
      </c>
      <c r="Q348" s="21">
        <v>3448.66</v>
      </c>
      <c r="R348" s="21">
        <v>0.0</v>
      </c>
      <c r="S348" s="21">
        <v>1.08435773849487</v>
      </c>
      <c r="T348" s="58"/>
      <c r="U348" s="21">
        <v>3178.8</v>
      </c>
      <c r="V348" s="21">
        <v>3178.8</v>
      </c>
      <c r="W348" s="21">
        <v>0.0</v>
      </c>
      <c r="X348" s="21">
        <v>1.59810566902161</v>
      </c>
      <c r="Y348" s="58"/>
      <c r="Z348" s="21">
        <v>3148.75</v>
      </c>
      <c r="AA348" s="21">
        <v>3148.75</v>
      </c>
      <c r="AB348" s="21">
        <v>0.0</v>
      </c>
      <c r="AC348" s="21">
        <v>1.59827017784119</v>
      </c>
      <c r="AD348" s="58"/>
      <c r="AE348" s="21">
        <v>3426.35</v>
      </c>
      <c r="AF348" s="21">
        <v>3426.35</v>
      </c>
      <c r="AG348" s="21">
        <v>0.0</v>
      </c>
      <c r="AH348" s="21">
        <v>1.00511169433594</v>
      </c>
      <c r="AI348" s="58"/>
      <c r="AJ348" s="21">
        <v>4874.82</v>
      </c>
      <c r="AK348" s="21">
        <v>4874.82</v>
      </c>
      <c r="AL348" s="21">
        <v>0.0</v>
      </c>
      <c r="AM348" s="21">
        <v>0.17065167427063</v>
      </c>
      <c r="AN348" s="58"/>
    </row>
    <row r="349">
      <c r="E349" s="68" t="s">
        <v>34</v>
      </c>
      <c r="F349" s="21">
        <v>8180.54</v>
      </c>
      <c r="G349" s="21">
        <v>8180.54</v>
      </c>
      <c r="H349" s="21">
        <v>0.0</v>
      </c>
      <c r="I349" s="21">
        <v>0.0630273818969727</v>
      </c>
      <c r="J349" s="58"/>
      <c r="K349" s="21">
        <v>5956.88</v>
      </c>
      <c r="L349" s="21">
        <v>5956.88</v>
      </c>
      <c r="M349" s="21">
        <v>0.0</v>
      </c>
      <c r="N349" s="21">
        <v>0.638813257217407</v>
      </c>
      <c r="O349" s="58"/>
      <c r="P349" s="21">
        <v>6136.6</v>
      </c>
      <c r="Q349" s="21">
        <v>6136.6</v>
      </c>
      <c r="R349" s="21">
        <v>0.0</v>
      </c>
      <c r="S349" s="21">
        <v>1.32901382446289</v>
      </c>
      <c r="T349" s="58"/>
      <c r="U349" s="21">
        <v>6308.29</v>
      </c>
      <c r="V349" s="21">
        <v>6308.29</v>
      </c>
      <c r="W349" s="21">
        <v>0.0</v>
      </c>
      <c r="X349" s="21">
        <v>1.66182804107666</v>
      </c>
      <c r="Y349" s="58"/>
      <c r="Z349" s="21">
        <v>5926.65</v>
      </c>
      <c r="AA349" s="21">
        <v>5926.65</v>
      </c>
      <c r="AB349" s="21">
        <v>0.0</v>
      </c>
      <c r="AC349" s="21">
        <v>2.59794187545776</v>
      </c>
      <c r="AD349" s="58"/>
      <c r="AE349" s="21">
        <v>6057.6</v>
      </c>
      <c r="AF349" s="21">
        <v>6057.6</v>
      </c>
      <c r="AG349" s="21">
        <v>0.0</v>
      </c>
      <c r="AH349" s="21">
        <v>1.57322669029236</v>
      </c>
      <c r="AI349" s="58"/>
      <c r="AJ349" s="21">
        <v>7674.28</v>
      </c>
      <c r="AK349" s="21">
        <v>7674.28</v>
      </c>
      <c r="AL349" s="21">
        <v>0.0</v>
      </c>
      <c r="AM349" s="21">
        <v>0.0924091339111328</v>
      </c>
      <c r="AN349" s="58"/>
    </row>
    <row r="350">
      <c r="E350" s="68" t="s">
        <v>35</v>
      </c>
      <c r="F350" s="21">
        <v>5527.32</v>
      </c>
      <c r="G350" s="21">
        <v>5527.32</v>
      </c>
      <c r="H350" s="21">
        <v>0.0</v>
      </c>
      <c r="I350" s="21">
        <v>0.0754272937774658</v>
      </c>
      <c r="J350" s="58"/>
      <c r="K350" s="21">
        <v>5515.94</v>
      </c>
      <c r="L350" s="21">
        <v>5515.94</v>
      </c>
      <c r="M350" s="21">
        <v>0.0</v>
      </c>
      <c r="N350" s="21">
        <v>0.877028942108154</v>
      </c>
      <c r="O350" s="58"/>
      <c r="P350" s="21">
        <v>4066.22</v>
      </c>
      <c r="Q350" s="21">
        <v>4066.22</v>
      </c>
      <c r="R350" s="21">
        <v>0.0</v>
      </c>
      <c r="S350" s="21">
        <v>1.14229488372803</v>
      </c>
      <c r="T350" s="58"/>
      <c r="U350" s="21">
        <v>3776.54</v>
      </c>
      <c r="V350" s="21">
        <v>3776.54</v>
      </c>
      <c r="W350" s="21">
        <v>0.0</v>
      </c>
      <c r="X350" s="21">
        <v>1.35708093643188</v>
      </c>
      <c r="Y350" s="58"/>
      <c r="Z350" s="21">
        <v>3776.54</v>
      </c>
      <c r="AA350" s="21">
        <v>3776.54</v>
      </c>
      <c r="AB350" s="21">
        <v>0.0</v>
      </c>
      <c r="AC350" s="21">
        <v>1.34288287162781</v>
      </c>
      <c r="AD350" s="58"/>
      <c r="AE350" s="21">
        <v>3891.03</v>
      </c>
      <c r="AF350" s="21">
        <v>3891.03</v>
      </c>
      <c r="AG350" s="21">
        <v>0.0</v>
      </c>
      <c r="AH350" s="21">
        <v>1.42128229141235</v>
      </c>
      <c r="AI350" s="58"/>
      <c r="AJ350" s="21">
        <v>5382.41</v>
      </c>
      <c r="AK350" s="21">
        <v>5382.41</v>
      </c>
      <c r="AL350" s="21">
        <v>0.0</v>
      </c>
      <c r="AM350" s="21">
        <v>0.0779638290405273</v>
      </c>
      <c r="AN350" s="58"/>
    </row>
    <row r="351">
      <c r="E351" s="68" t="s">
        <v>36</v>
      </c>
      <c r="F351" s="21">
        <v>4593.53</v>
      </c>
      <c r="G351" s="21">
        <v>4593.53</v>
      </c>
      <c r="H351" s="21">
        <v>0.0</v>
      </c>
      <c r="I351" s="21">
        <v>0.0591838359832764</v>
      </c>
      <c r="J351" s="58"/>
      <c r="K351" s="21">
        <v>3015.65</v>
      </c>
      <c r="L351" s="21">
        <v>3015.65</v>
      </c>
      <c r="M351" s="21">
        <v>0.0</v>
      </c>
      <c r="N351" s="21">
        <v>0.465749263763428</v>
      </c>
      <c r="O351" s="58"/>
      <c r="P351" s="21">
        <v>3190.14</v>
      </c>
      <c r="Q351" s="21">
        <v>3190.14</v>
      </c>
      <c r="R351" s="21">
        <v>0.0</v>
      </c>
      <c r="S351" s="21">
        <v>1.68560385704041</v>
      </c>
      <c r="T351" s="58"/>
      <c r="U351" s="21">
        <v>2911.3</v>
      </c>
      <c r="V351" s="21">
        <v>2911.3</v>
      </c>
      <c r="W351" s="21">
        <v>0.0</v>
      </c>
      <c r="X351" s="21">
        <v>2.36079597473145</v>
      </c>
      <c r="Y351" s="58"/>
      <c r="Z351" s="21">
        <v>2855.06</v>
      </c>
      <c r="AA351" s="21">
        <v>2855.06</v>
      </c>
      <c r="AB351" s="21">
        <v>0.0</v>
      </c>
      <c r="AC351" s="21">
        <v>2.38603138923645</v>
      </c>
      <c r="AD351" s="58"/>
      <c r="AE351" s="21">
        <v>2913.11</v>
      </c>
      <c r="AF351" s="21">
        <v>2913.11</v>
      </c>
      <c r="AG351" s="21">
        <v>0.0</v>
      </c>
      <c r="AH351" s="21">
        <v>2.00831389427185</v>
      </c>
      <c r="AI351" s="58"/>
      <c r="AJ351" s="21">
        <v>4436.42</v>
      </c>
      <c r="AK351" s="21">
        <v>4436.42</v>
      </c>
      <c r="AL351" s="21">
        <v>0.0</v>
      </c>
      <c r="AM351" s="21">
        <v>0.147753000259399</v>
      </c>
      <c r="AN351" s="58"/>
    </row>
    <row r="352">
      <c r="E352" s="57" t="s">
        <v>21</v>
      </c>
      <c r="F352" s="26">
        <f t="shared" ref="F352:G352" si="243">AVERAGE(F347:F351)</f>
        <v>5885.59</v>
      </c>
      <c r="G352" s="26">
        <f t="shared" si="243"/>
        <v>5885.59</v>
      </c>
      <c r="H352" s="26">
        <f>100*AVERAGE(H347:H351)</f>
        <v>0</v>
      </c>
      <c r="I352" s="26">
        <f>AVERAGE(I347:I351)</f>
        <v>0.06530151367</v>
      </c>
      <c r="J352" s="59" t="str">
        <f>IF(MAX(ABS($F352-INDIRECT("'summary | ALG^({\gamma}) (low cost instances)'!F"&amp;ROW('summary | ALG^({gamma}) (low co'!$F$11)+(ROW()-16)/6)), ABS($G352-INDIRECT("'summary | ALG^({\gamma}) (low cost instances)'!G"&amp;ROW('summary | ALG^({gamma}) (low co'!$G$11)+(ROW()-16)/6)), ABS($H352-INDIRECT("'summary | ALG^({\gamma}) (low cost instances)'!H"&amp;ROW('summary | ALG^({gamma}) (low co'!$H$11)+(ROW()-16)/6)), ABS($I352-INDIRECT("'summary | ALG^({\gamma}) (low cost instances)'!I"&amp;ROW('summary | ALG^({gamma}) (low co'!$I$11)+(ROW()-16)/6)))&lt;0.001, "ok", "not ok")</f>
        <v>ok</v>
      </c>
      <c r="K352" s="26">
        <f t="shared" ref="K352:L352" si="244">AVERAGE(K347:K351)</f>
        <v>4961.63</v>
      </c>
      <c r="L352" s="26">
        <f t="shared" si="244"/>
        <v>4961.63</v>
      </c>
      <c r="M352" s="26">
        <f>100*AVERAGE(M347:M351)</f>
        <v>0</v>
      </c>
      <c r="N352" s="26">
        <f>AVERAGE(N347:N351)</f>
        <v>0.7077987194</v>
      </c>
      <c r="O352" s="59" t="str">
        <f>IF(MAX(ABS(K352-INDIRECT("'summary | ALG^({\gamma}) (low cost instances)'!L"&amp;ROW('summary | ALG^({gamma}) (low co'!$L$11)+(ROW()-16)/6)), ABS(L352-INDIRECT("'summary | ALG^({\gamma}) (low cost instances)'!M"&amp;ROW('summary | ALG^({gamma}) (low co'!$M$11)+(ROW()-16)/6)), ABS($M352-INDIRECT("'summary | ALG^({\gamma}) (low cost instances)'!N"&amp;ROW('summary | ALG^({gamma}) (low co'!$N$11)+(ROW()-16)/6)), ABS($N352-INDIRECT("'summary | ALG^({\gamma}) (low cost instances)'!O"&amp;ROW('summary | ALG^({gamma}) (low co'!$O$11)+(ROW()-16)/6)))&lt;0.00001, "ok", "not ok")</f>
        <v>ok</v>
      </c>
      <c r="P352" s="26">
        <f t="shared" ref="P352:Q352" si="245">AVERAGE(P347:P351)</f>
        <v>4303.628</v>
      </c>
      <c r="Q352" s="26">
        <f t="shared" si="245"/>
        <v>4303.628</v>
      </c>
      <c r="R352" s="26">
        <f>100*AVERAGE(R347:R351)</f>
        <v>0</v>
      </c>
      <c r="S352" s="26">
        <f>AVERAGE(S347:S351)</f>
        <v>1.285062075</v>
      </c>
      <c r="T352" s="59" t="str">
        <f>IF(MAX(ABS(P352-INDIRECT("'summary | ALG^({\gamma}) (low cost instances)'!R"&amp;ROW('summary | ALG^({gamma}) (low co'!R$11)+(ROW()-16)/6)), ABS(Q352-INDIRECT("'summary | ALG^({\gamma}) (low cost instances)'!S"&amp;ROW('summary | ALG^({gamma}) (low co'!$S$11)+(ROW()-16)/6)), ABS(R352-INDIRECT("'summary | ALG^({\gamma}) (low cost instances)'!T"&amp;ROW('summary | ALG^({gamma}) (low co'!$T$11)+(ROW()-16)/6)), ABS(S352-INDIRECT("'summary | ALG^({\gamma}) (low cost instances)'!U"&amp;ROW('summary | ALG^({gamma}) (low co'!$U$11)+(ROW()-16)/6)))&lt;0.01, "ok", "not ok")</f>
        <v>ok</v>
      </c>
      <c r="U352" s="26">
        <f t="shared" ref="U352:V352" si="246">AVERAGE(U347:U351)</f>
        <v>3982.326</v>
      </c>
      <c r="V352" s="26">
        <f t="shared" si="246"/>
        <v>3982.326</v>
      </c>
      <c r="W352" s="26">
        <f>100*AVERAGE(W347:W351)</f>
        <v>0</v>
      </c>
      <c r="X352" s="26">
        <f>AVERAGE(X347:X351)</f>
        <v>1.599467945</v>
      </c>
      <c r="Y352" s="59" t="str">
        <f>IF(MAX(ABS(U352-INDIRECT("'summary | ALG^({\gamma}) (low cost instances)'!X"&amp;ROW('summary | ALG^({gamma}) (low co'!X$11)+(ROW()-16)/6)), ABS(V352-INDIRECT("'summary | ALG^({\gamma}) (low cost instances)'!Y"&amp;ROW('summary | ALG^({gamma}) (low co'!Y$11)+(ROW()-16)/6)), ABS(W352-INDIRECT("'summary | ALG^({\gamma}) (low cost instances)'!Z"&amp;ROW('summary | ALG^({gamma}) (low co'!Z$11)+(ROW()-16)/6)), ABS(X352-INDIRECT("'summary | ALG^({\gamma}) (low cost instances)'!AA"&amp;ROW('summary | ALG^({gamma}) (low co'!AA$11)+(ROW()-16)/6)))&lt;0.00001, "ok", "not ok")</f>
        <v>ok</v>
      </c>
      <c r="Z352" s="26">
        <f t="shared" ref="Z352:AA352" si="247">AVERAGE(Z347:Z351)</f>
        <v>3888.74</v>
      </c>
      <c r="AA352" s="26">
        <f t="shared" si="247"/>
        <v>3888.74</v>
      </c>
      <c r="AB352" s="26">
        <f>100*AVERAGE(AB347:AB351)</f>
        <v>0</v>
      </c>
      <c r="AC352" s="26">
        <f>AVERAGE(AC347:AC351)</f>
        <v>1.846099424</v>
      </c>
      <c r="AD352" s="59" t="str">
        <f>IF(MAX(ABS(Z352-INDIRECT("'summary | ALG^({\gamma}) (low cost instances)'!AD"&amp;ROW('summary | ALG^({gamma}) (low co'!AD$11)+(ROW()-16)/6)), ABS(AA352-INDIRECT("'summary | ALG^({\gamma}) (low cost instances)'!AE"&amp;ROW('summary | ALG^({gamma}) (low co'!AE$11)+(ROW()-16)/6)), ABS(AB352-INDIRECT("'summary | ALG^({\gamma}) (low cost instances)'!AF"&amp;ROW('summary | ALG^({gamma}) (low co'!AF$11)+(ROW()-16)/6)), ABS(AC352-INDIRECT("'summary | ALG^({\gamma}) (low cost instances)'!AG"&amp;ROW('summary | ALG^({gamma}) (low co'!AG$11)+(ROW()-16)/6)))&lt;0.01, "ok", "not ok")</f>
        <v>ok</v>
      </c>
      <c r="AE352" s="26">
        <f t="shared" ref="AE352:AF352" si="248">AVERAGE(AE347:AE351)</f>
        <v>4007.71</v>
      </c>
      <c r="AF352" s="26">
        <f t="shared" si="248"/>
        <v>4007.71</v>
      </c>
      <c r="AG352" s="26">
        <f>100*AVERAGE(AG347:AG351)</f>
        <v>0</v>
      </c>
      <c r="AH352" s="26">
        <f>AVERAGE(AH347:AH351)</f>
        <v>1.475110388</v>
      </c>
      <c r="AI352" s="59" t="str">
        <f>IF(MAX(ABS(AE352-INDIRECT("'summary | ALG^({\gamma}) (low cost instances)'!AJ"&amp;ROW('summary | ALG^({gamma}) (low co'!$AJ$11)+(ROW()-16)/6)), ABS(AF352-INDIRECT("'summary | ALG^({\gamma}) (low cost instances)'!AK"&amp;ROW('summary | ALG^({gamma}) (low co'!$AK$11)+(ROW()-16)/6)), ABS(AG352-INDIRECT("'summary | ALG^({\gamma}) (low cost instances)'!AL"&amp;ROW('summary | ALG^({gamma}) (low co'!$AL$11)+(ROW()-16)/6)), ABS(AH352-INDIRECT("'summary | ALG^({\gamma}) (low cost instances)'!AM"&amp;ROW('summary | ALG^({gamma}) (low co'!$AM$11)+(ROW()-16)/6)))&lt;0.01, "ok", "not ok")</f>
        <v>ok</v>
      </c>
      <c r="AJ352" s="26">
        <f t="shared" ref="AJ352:AK352" si="249">AVERAGE(AJ347:AJ351)</f>
        <v>5687.402</v>
      </c>
      <c r="AK352" s="26">
        <f t="shared" si="249"/>
        <v>5687.402</v>
      </c>
      <c r="AL352" s="26">
        <f>100*AVERAGE(AL347:AL351)</f>
        <v>0</v>
      </c>
      <c r="AM352" s="26">
        <f>AVERAGE(AM347:AM351)</f>
        <v>0.1427695274</v>
      </c>
      <c r="AN352" s="59" t="str">
        <f>IF(MAX(ABS(AJ352-INDIRECT("'summary | ALG^({\gamma}) (low cost instances)'!AV"&amp;ROW('summary | ALG^({gamma}) (low co'!$AV$11)+(ROW()-16)/6)), ABS(AK352-INDIRECT("'summary | ALG^({\gamma}) (low cost instances)'!AW"&amp;ROW('summary | ALG^({gamma}) (low co'!$AW$11)+(ROW()-16)/6)), ABS(AL352-INDIRECT("'summary | ALG^({\gamma}) (low cost instances)'!AX"&amp;ROW('summary | ALG^({gamma}) (low co'!$AX$11)+(ROW()-16)/6)), ABS(AM352-INDIRECT("'summary | ALG^({\gamma}) (low cost instances)'!AY"&amp;ROW('summary | ALG^({gamma}) (low co'!$AY$11)+(ROW()-16)/6)))&lt;0.01, "ok", "not ok")</f>
        <v>ok</v>
      </c>
    </row>
    <row r="353">
      <c r="D353" s="80">
        <v>10.0</v>
      </c>
      <c r="E353" s="68" t="s">
        <v>37</v>
      </c>
      <c r="F353" s="21">
        <v>8298.64</v>
      </c>
      <c r="G353" s="21">
        <v>8298.64</v>
      </c>
      <c r="H353" s="21">
        <v>0.0</v>
      </c>
      <c r="I353" s="21">
        <v>1.17821288108826</v>
      </c>
      <c r="J353" s="58"/>
      <c r="K353" s="21">
        <v>8292.25</v>
      </c>
      <c r="L353" s="21">
        <v>8292.25</v>
      </c>
      <c r="M353" s="21">
        <v>0.0</v>
      </c>
      <c r="N353" s="21">
        <v>3.47376012802124</v>
      </c>
      <c r="O353" s="58"/>
      <c r="P353" s="21">
        <v>5958.43</v>
      </c>
      <c r="Q353" s="21">
        <v>5958.43</v>
      </c>
      <c r="R353" s="21">
        <v>0.0</v>
      </c>
      <c r="S353" s="21">
        <v>10.4921228885651</v>
      </c>
      <c r="T353" s="58"/>
      <c r="U353" s="21">
        <v>5637.16999400273</v>
      </c>
      <c r="V353" s="21">
        <v>5637.16999400273</v>
      </c>
      <c r="W353" s="21">
        <v>0.0</v>
      </c>
      <c r="X353" s="21">
        <v>28.5709571838379</v>
      </c>
      <c r="Y353" s="58"/>
      <c r="Z353" s="21">
        <v>5599.07</v>
      </c>
      <c r="AA353" s="21">
        <v>5599.07</v>
      </c>
      <c r="AB353" s="21">
        <v>0.0</v>
      </c>
      <c r="AC353" s="21">
        <v>37.0063071250915</v>
      </c>
      <c r="AD353" s="58"/>
      <c r="AE353" s="21">
        <v>6579.29</v>
      </c>
      <c r="AF353" s="21">
        <v>6579.29</v>
      </c>
      <c r="AG353" s="21">
        <v>0.0</v>
      </c>
      <c r="AH353" s="21">
        <v>6.934494972229</v>
      </c>
      <c r="AI353" s="58"/>
      <c r="AJ353" s="21">
        <v>8298.64</v>
      </c>
      <c r="AK353" s="21">
        <v>8298.64</v>
      </c>
      <c r="AL353" s="21">
        <v>0.0</v>
      </c>
      <c r="AM353" s="21">
        <v>2.11695003509521</v>
      </c>
      <c r="AN353" s="58"/>
    </row>
    <row r="354">
      <c r="E354" s="68" t="s">
        <v>38</v>
      </c>
      <c r="F354" s="21">
        <v>9990.25</v>
      </c>
      <c r="G354" s="21">
        <v>9990.25</v>
      </c>
      <c r="H354" s="21">
        <v>0.0</v>
      </c>
      <c r="I354" s="21">
        <v>0.869235754013062</v>
      </c>
      <c r="J354" s="58"/>
      <c r="K354" s="21">
        <v>7461.83</v>
      </c>
      <c r="L354" s="21">
        <v>7461.83</v>
      </c>
      <c r="M354" s="21">
        <v>0.0</v>
      </c>
      <c r="N354" s="21">
        <v>1.77260804176331</v>
      </c>
      <c r="O354" s="58"/>
      <c r="P354" s="21">
        <v>7595.73</v>
      </c>
      <c r="Q354" s="21">
        <v>7595.73</v>
      </c>
      <c r="R354" s="21">
        <v>0.0</v>
      </c>
      <c r="S354" s="21">
        <v>4.91565775871277</v>
      </c>
      <c r="T354" s="58"/>
      <c r="U354" s="21">
        <v>6458.71</v>
      </c>
      <c r="V354" s="21">
        <v>6458.71</v>
      </c>
      <c r="W354" s="21">
        <v>0.0</v>
      </c>
      <c r="X354" s="21">
        <v>8.63739013671875</v>
      </c>
      <c r="Y354" s="58"/>
      <c r="Z354" s="21">
        <v>6458.59</v>
      </c>
      <c r="AA354" s="21">
        <v>6458.59</v>
      </c>
      <c r="AB354" s="21">
        <v>0.0</v>
      </c>
      <c r="AC354" s="21">
        <v>33.9735069274902</v>
      </c>
      <c r="AD354" s="58"/>
      <c r="AE354" s="21">
        <v>7009.01</v>
      </c>
      <c r="AF354" s="21">
        <v>7009.01</v>
      </c>
      <c r="AG354" s="21">
        <v>0.0</v>
      </c>
      <c r="AH354" s="21">
        <v>3.40861773490906</v>
      </c>
      <c r="AI354" s="58"/>
      <c r="AJ354" s="21">
        <v>9564.0</v>
      </c>
      <c r="AK354" s="21">
        <v>9564.0</v>
      </c>
      <c r="AL354" s="21">
        <v>0.0</v>
      </c>
      <c r="AM354" s="21">
        <v>1.70390701293945</v>
      </c>
      <c r="AN354" s="58"/>
    </row>
    <row r="355">
      <c r="E355" s="68" t="s">
        <v>39</v>
      </c>
      <c r="F355" s="21">
        <v>8517.74</v>
      </c>
      <c r="G355" s="21">
        <v>8517.74</v>
      </c>
      <c r="H355" s="21">
        <v>0.0</v>
      </c>
      <c r="I355" s="21">
        <v>0.932646989822388</v>
      </c>
      <c r="J355" s="58"/>
      <c r="K355" s="21">
        <v>6461.31</v>
      </c>
      <c r="L355" s="21">
        <v>6461.31</v>
      </c>
      <c r="M355" s="21">
        <v>0.0</v>
      </c>
      <c r="N355" s="21">
        <v>2.75991892814636</v>
      </c>
      <c r="O355" s="58"/>
      <c r="P355" s="21">
        <v>6146.14</v>
      </c>
      <c r="Q355" s="21">
        <v>6146.14</v>
      </c>
      <c r="R355" s="21">
        <v>0.0</v>
      </c>
      <c r="S355" s="21">
        <v>4.3184769153595</v>
      </c>
      <c r="T355" s="58"/>
      <c r="U355" s="21">
        <v>5366.75</v>
      </c>
      <c r="V355" s="21">
        <v>5366.75</v>
      </c>
      <c r="W355" s="21">
        <v>0.0</v>
      </c>
      <c r="X355" s="21">
        <v>9.15639114379883</v>
      </c>
      <c r="Y355" s="58"/>
      <c r="Z355" s="21">
        <v>5197.4</v>
      </c>
      <c r="AA355" s="21">
        <v>5197.4</v>
      </c>
      <c r="AB355" s="21">
        <v>0.0</v>
      </c>
      <c r="AC355" s="21">
        <v>30.4330971240997</v>
      </c>
      <c r="AD355" s="58"/>
      <c r="AE355" s="21">
        <v>5972.11</v>
      </c>
      <c r="AF355" s="21">
        <v>5972.11</v>
      </c>
      <c r="AG355" s="21">
        <v>0.0</v>
      </c>
      <c r="AH355" s="21">
        <v>3.39726281166077</v>
      </c>
      <c r="AI355" s="58"/>
      <c r="AJ355" s="21">
        <v>8256.74</v>
      </c>
      <c r="AK355" s="21">
        <v>8256.74</v>
      </c>
      <c r="AL355" s="21">
        <v>0.0</v>
      </c>
      <c r="AM355" s="21">
        <v>1.85251784324646</v>
      </c>
      <c r="AN355" s="58"/>
    </row>
    <row r="356">
      <c r="E356" s="68" t="s">
        <v>40</v>
      </c>
      <c r="F356" s="21">
        <v>9009.58</v>
      </c>
      <c r="G356" s="21">
        <v>9009.58</v>
      </c>
      <c r="H356" s="21">
        <v>0.0</v>
      </c>
      <c r="I356" s="21">
        <v>0.9910888671875</v>
      </c>
      <c r="J356" s="58"/>
      <c r="K356" s="21">
        <v>8305.87</v>
      </c>
      <c r="L356" s="21">
        <v>8305.87</v>
      </c>
      <c r="M356" s="21">
        <v>0.0</v>
      </c>
      <c r="N356" s="21">
        <v>5.39463686943054</v>
      </c>
      <c r="O356" s="58"/>
      <c r="P356" s="21">
        <v>6264.97</v>
      </c>
      <c r="Q356" s="21">
        <v>6264.97</v>
      </c>
      <c r="R356" s="21">
        <v>0.0</v>
      </c>
      <c r="S356" s="21">
        <v>3.67746686935425</v>
      </c>
      <c r="T356" s="58"/>
      <c r="U356" s="21">
        <v>6139.23</v>
      </c>
      <c r="V356" s="21">
        <v>6139.23</v>
      </c>
      <c r="W356" s="21">
        <v>0.0</v>
      </c>
      <c r="X356" s="21">
        <v>7.56173157691956</v>
      </c>
      <c r="Y356" s="58"/>
      <c r="Z356" s="21">
        <v>6139.10984083947</v>
      </c>
      <c r="AA356" s="21">
        <v>6139.10984083947</v>
      </c>
      <c r="AB356" s="21">
        <v>0.0</v>
      </c>
      <c r="AC356" s="21">
        <v>31.4384560585022</v>
      </c>
      <c r="AD356" s="58"/>
      <c r="AE356" s="21">
        <v>6436.78</v>
      </c>
      <c r="AF356" s="21">
        <v>6436.78</v>
      </c>
      <c r="AG356" s="21">
        <v>0.0</v>
      </c>
      <c r="AH356" s="21">
        <v>5.13666892051697</v>
      </c>
      <c r="AI356" s="58"/>
      <c r="AJ356" s="21">
        <v>8956.58</v>
      </c>
      <c r="AK356" s="21">
        <v>8956.58</v>
      </c>
      <c r="AL356" s="21">
        <v>0.0</v>
      </c>
      <c r="AM356" s="21">
        <v>1.54803466796875</v>
      </c>
      <c r="AN356" s="58"/>
    </row>
    <row r="357">
      <c r="E357" s="68" t="s">
        <v>41</v>
      </c>
      <c r="F357" s="21">
        <v>8002.54</v>
      </c>
      <c r="G357" s="21">
        <v>8002.54</v>
      </c>
      <c r="H357" s="21">
        <v>0.0</v>
      </c>
      <c r="I357" s="21">
        <v>1.03427982330322</v>
      </c>
      <c r="J357" s="58"/>
      <c r="K357" s="61">
        <v>6005.49</v>
      </c>
      <c r="L357" s="61">
        <v>6005.49</v>
      </c>
      <c r="M357" s="61">
        <v>0.0</v>
      </c>
      <c r="N357" s="61">
        <v>1.44978332519531</v>
      </c>
      <c r="O357" s="58"/>
      <c r="P357" s="61">
        <v>6074.42</v>
      </c>
      <c r="Q357" s="61">
        <v>6074.42</v>
      </c>
      <c r="R357" s="61">
        <v>0.0</v>
      </c>
      <c r="S357" s="61">
        <v>2.636470079422</v>
      </c>
      <c r="T357" s="58"/>
      <c r="U357" s="61">
        <v>5185.16</v>
      </c>
      <c r="V357" s="61">
        <v>5185.16</v>
      </c>
      <c r="W357" s="61">
        <v>0.0</v>
      </c>
      <c r="X357" s="61">
        <v>2.39703798294067</v>
      </c>
      <c r="Y357" s="58"/>
      <c r="Z357" s="61">
        <v>5055.15</v>
      </c>
      <c r="AA357" s="61">
        <v>5055.15</v>
      </c>
      <c r="AB357" s="61">
        <v>0.0</v>
      </c>
      <c r="AC357" s="61">
        <v>3.23124814033508</v>
      </c>
      <c r="AD357" s="58"/>
      <c r="AE357" s="21">
        <v>5826.0</v>
      </c>
      <c r="AF357" s="21">
        <v>5826.0</v>
      </c>
      <c r="AG357" s="21">
        <v>0.0</v>
      </c>
      <c r="AH357" s="21">
        <v>2.97279739379883</v>
      </c>
      <c r="AI357" s="58"/>
      <c r="AJ357" s="21">
        <v>8002.5399787708</v>
      </c>
      <c r="AK357" s="21">
        <v>8002.5399787708</v>
      </c>
      <c r="AL357" s="21">
        <v>0.0</v>
      </c>
      <c r="AM357" s="21">
        <v>1.11510419845581</v>
      </c>
      <c r="AN357" s="58"/>
    </row>
    <row r="358">
      <c r="E358" s="57" t="s">
        <v>21</v>
      </c>
      <c r="F358" s="26">
        <f t="shared" ref="F358:G358" si="250">AVERAGE(F353:F357)</f>
        <v>8763.75</v>
      </c>
      <c r="G358" s="26">
        <f t="shared" si="250"/>
        <v>8763.75</v>
      </c>
      <c r="H358" s="26">
        <f>100*AVERAGE(H353:H357)</f>
        <v>0</v>
      </c>
      <c r="I358" s="26">
        <f>AVERAGE(I353:I357)</f>
        <v>1.001092863</v>
      </c>
      <c r="J358" s="59" t="str">
        <f>IF(MAX(ABS($F358-INDIRECT("'summary | ALG^({\gamma}) (low cost instances)'!F"&amp;ROW('summary | ALG^({gamma}) (low co'!$F$11)+(ROW()-16)/6)), ABS($G358-INDIRECT("'summary | ALG^({\gamma}) (low cost instances)'!G"&amp;ROW('summary | ALG^({gamma}) (low co'!$G$11)+(ROW()-16)/6)), ABS($H358-INDIRECT("'summary | ALG^({\gamma}) (low cost instances)'!H"&amp;ROW('summary | ALG^({gamma}) (low co'!$H$11)+(ROW()-16)/6)), ABS($I358-INDIRECT("'summary | ALG^({\gamma}) (low cost instances)'!I"&amp;ROW('summary | ALG^({gamma}) (low co'!$I$11)+(ROW()-16)/6)))&lt;0.001, "ok", "not ok")</f>
        <v>ok</v>
      </c>
      <c r="K358" s="26">
        <f t="shared" ref="K358:L358" si="251">AVERAGE(K353:K357)</f>
        <v>7305.35</v>
      </c>
      <c r="L358" s="26">
        <f t="shared" si="251"/>
        <v>7305.35</v>
      </c>
      <c r="M358" s="26">
        <f>100*AVERAGE(M353:M357)</f>
        <v>0</v>
      </c>
      <c r="N358" s="26">
        <f>AVERAGE(N353:N357)</f>
        <v>2.970141459</v>
      </c>
      <c r="O358" s="59" t="str">
        <f>IF(MAX(ABS(K358-INDIRECT("'summary | ALG^({\gamma}) (low cost instances)'!L"&amp;ROW('summary | ALG^({gamma}) (low co'!$L$11)+(ROW()-16)/6)), ABS(L358-INDIRECT("'summary | ALG^({\gamma}) (low cost instances)'!M"&amp;ROW('summary | ALG^({gamma}) (low co'!$M$11)+(ROW()-16)/6)), ABS($M358-INDIRECT("'summary | ALG^({\gamma}) (low cost instances)'!N"&amp;ROW('summary | ALG^({gamma}) (low co'!$N$11)+(ROW()-16)/6)), ABS($N358-INDIRECT("'summary | ALG^({\gamma}) (low cost instances)'!O"&amp;ROW('summary | ALG^({gamma}) (low co'!$O$11)+(ROW()-16)/6)))&lt;0.00001, "ok", "not ok")</f>
        <v>ok</v>
      </c>
      <c r="P358" s="26">
        <f t="shared" ref="P358:Q358" si="252">AVERAGE(P353:P357)</f>
        <v>6407.938</v>
      </c>
      <c r="Q358" s="26">
        <f t="shared" si="252"/>
        <v>6407.938</v>
      </c>
      <c r="R358" s="26">
        <f>100*AVERAGE(R353:R357)</f>
        <v>0</v>
      </c>
      <c r="S358" s="26">
        <f>AVERAGE(S353:S357)</f>
        <v>5.208038902</v>
      </c>
      <c r="T358" s="59" t="str">
        <f>IF(MAX(ABS(P358-INDIRECT("'summary | ALG^({\gamma}) (low cost instances)'!R"&amp;ROW('summary | ALG^({gamma}) (low co'!R$11)+(ROW()-16)/6)), ABS(Q358-INDIRECT("'summary | ALG^({\gamma}) (low cost instances)'!S"&amp;ROW('summary | ALG^({gamma}) (low co'!$S$11)+(ROW()-16)/6)), ABS(R358-INDIRECT("'summary | ALG^({\gamma}) (low cost instances)'!T"&amp;ROW('summary | ALG^({gamma}) (low co'!$T$11)+(ROW()-16)/6)), ABS(S358-INDIRECT("'summary | ALG^({\gamma}) (low cost instances)'!U"&amp;ROW('summary | ALG^({gamma}) (low co'!$U$11)+(ROW()-16)/6)))&lt;0.01, "ok", "not ok")</f>
        <v>ok</v>
      </c>
      <c r="U358" s="26">
        <f t="shared" ref="U358:V358" si="253">AVERAGE(U353:U357)</f>
        <v>5757.403999</v>
      </c>
      <c r="V358" s="26">
        <f t="shared" si="253"/>
        <v>5757.403999</v>
      </c>
      <c r="W358" s="26">
        <f>100*AVERAGE(W353:W357)</f>
        <v>0</v>
      </c>
      <c r="X358" s="26">
        <f>AVERAGE(X353:X357)</f>
        <v>11.2647016</v>
      </c>
      <c r="Y358" s="59" t="str">
        <f>IF(MAX(ABS(U358-INDIRECT("'summary | ALG^({\gamma}) (low cost instances)'!X"&amp;ROW('summary | ALG^({gamma}) (low co'!X$11)+(ROW()-16)/6)), ABS(V358-INDIRECT("'summary | ALG^({\gamma}) (low cost instances)'!Y"&amp;ROW('summary | ALG^({gamma}) (low co'!Y$11)+(ROW()-16)/6)), ABS(W358-INDIRECT("'summary | ALG^({\gamma}) (low cost instances)'!Z"&amp;ROW('summary | ALG^({gamma}) (low co'!Z$11)+(ROW()-16)/6)), ABS(X358-INDIRECT("'summary | ALG^({\gamma}) (low cost instances)'!AA"&amp;ROW('summary | ALG^({gamma}) (low co'!AA$11)+(ROW()-16)/6)))&lt;0.00001, "ok", "not ok")</f>
        <v>ok</v>
      </c>
      <c r="Z358" s="26">
        <f t="shared" ref="Z358:AA358" si="254">AVERAGE(Z353:Z357)</f>
        <v>5689.863968</v>
      </c>
      <c r="AA358" s="26">
        <f t="shared" si="254"/>
        <v>5689.863968</v>
      </c>
      <c r="AB358" s="26">
        <f>100*AVERAGE(AB353:AB357)</f>
        <v>0</v>
      </c>
      <c r="AC358" s="26">
        <f>AVERAGE(AC353:AC357)</f>
        <v>27.21652308</v>
      </c>
      <c r="AD358" s="59" t="str">
        <f>IF(MAX(ABS(Z358-INDIRECT("'summary | ALG^({\gamma}) (low cost instances)'!AD"&amp;ROW('summary | ALG^({gamma}) (low co'!AD$11)+(ROW()-16)/6)), ABS(AA358-INDIRECT("'summary | ALG^({\gamma}) (low cost instances)'!AE"&amp;ROW('summary | ALG^({gamma}) (low co'!AE$11)+(ROW()-16)/6)), ABS(AB358-INDIRECT("'summary | ALG^({\gamma}) (low cost instances)'!AF"&amp;ROW('summary | ALG^({gamma}) (low co'!AF$11)+(ROW()-16)/6)), ABS(AC358-INDIRECT("'summary | ALG^({\gamma}) (low cost instances)'!AG"&amp;ROW('summary | ALG^({gamma}) (low co'!AG$11)+(ROW()-16)/6)))&lt;0.01, "ok", "not ok")</f>
        <v>ok</v>
      </c>
      <c r="AE358" s="26">
        <f t="shared" ref="AE358:AF358" si="255">AVERAGE(AE353:AE357)</f>
        <v>6364.638</v>
      </c>
      <c r="AF358" s="26">
        <f t="shared" si="255"/>
        <v>6364.638</v>
      </c>
      <c r="AG358" s="26">
        <f>100*AVERAGE(AG353:AG357)</f>
        <v>0</v>
      </c>
      <c r="AH358" s="26">
        <f>AVERAGE(AH353:AH357)</f>
        <v>4.369968367</v>
      </c>
      <c r="AI358" s="59" t="str">
        <f>IF(MAX(ABS(AE358-INDIRECT("'summary | ALG^({\gamma}) (low cost instances)'!AJ"&amp;ROW('summary | ALG^({gamma}) (low co'!$AJ$11)+(ROW()-16)/6)), ABS(AF358-INDIRECT("'summary | ALG^({\gamma}) (low cost instances)'!AK"&amp;ROW('summary | ALG^({gamma}) (low co'!$AK$11)+(ROW()-16)/6)), ABS(AG358-INDIRECT("'summary | ALG^({\gamma}) (low cost instances)'!AL"&amp;ROW('summary | ALG^({gamma}) (low co'!$AL$11)+(ROW()-16)/6)), ABS(AH358-INDIRECT("'summary | ALG^({\gamma}) (low cost instances)'!AM"&amp;ROW('summary | ALG^({gamma}) (low co'!$AM$11)+(ROW()-16)/6)))&lt;0.01, "ok", "not ok")</f>
        <v>ok</v>
      </c>
      <c r="AJ358" s="26">
        <f t="shared" ref="AJ358:AK358" si="256">AVERAGE(AJ353:AJ357)</f>
        <v>8615.699996</v>
      </c>
      <c r="AK358" s="26">
        <f t="shared" si="256"/>
        <v>8615.699996</v>
      </c>
      <c r="AL358" s="26">
        <f>100*AVERAGE(AL353:AL357)</f>
        <v>0</v>
      </c>
      <c r="AM358" s="26">
        <f>AVERAGE(AM353:AM357)</f>
        <v>1.667302752</v>
      </c>
      <c r="AN358" s="59" t="str">
        <f>IF(MAX(ABS(AJ358-INDIRECT("'summary | ALG^({\gamma}) (low cost instances)'!AV"&amp;ROW('summary | ALG^({gamma}) (low co'!$AV$11)+(ROW()-16)/6)), ABS(AK358-INDIRECT("'summary | ALG^({\gamma}) (low cost instances)'!AW"&amp;ROW('summary | ALG^({gamma}) (low co'!$AW$11)+(ROW()-16)/6)), ABS(AL358-INDIRECT("'summary | ALG^({\gamma}) (low cost instances)'!AX"&amp;ROW('summary | ALG^({gamma}) (low co'!$AX$11)+(ROW()-16)/6)), ABS(AM358-INDIRECT("'summary | ALG^({\gamma}) (low cost instances)'!AY"&amp;ROW('summary | ALG^({gamma}) (low co'!$AY$11)+(ROW()-16)/6)))&lt;0.01, "ok", "not ok")</f>
        <v>ok</v>
      </c>
    </row>
    <row r="359">
      <c r="D359" s="80">
        <v>15.0</v>
      </c>
      <c r="E359" s="68" t="s">
        <v>42</v>
      </c>
      <c r="F359" s="21">
        <v>9120.35</v>
      </c>
      <c r="G359" s="21">
        <v>9120.35</v>
      </c>
      <c r="H359" s="21">
        <v>0.0</v>
      </c>
      <c r="I359" s="21">
        <v>2.17722320556641</v>
      </c>
      <c r="J359" s="58"/>
      <c r="K359" s="21">
        <v>9108.28</v>
      </c>
      <c r="L359" s="21">
        <v>9108.28</v>
      </c>
      <c r="M359" s="21">
        <v>0.0</v>
      </c>
      <c r="N359" s="21">
        <v>4.97012209892273</v>
      </c>
      <c r="O359" s="58"/>
      <c r="P359" s="21">
        <v>6409.47</v>
      </c>
      <c r="Q359" s="21">
        <v>6409.47</v>
      </c>
      <c r="R359" s="21">
        <v>0.0</v>
      </c>
      <c r="S359" s="21">
        <v>6.87717509269714</v>
      </c>
      <c r="T359" s="58"/>
      <c r="U359" s="21">
        <v>5985.32</v>
      </c>
      <c r="V359" s="21">
        <v>5985.32</v>
      </c>
      <c r="W359" s="21">
        <v>0.0</v>
      </c>
      <c r="X359" s="21">
        <v>18.9791896343231</v>
      </c>
      <c r="Y359" s="58"/>
      <c r="Z359" s="21">
        <v>5886.47999999999</v>
      </c>
      <c r="AA359" s="21">
        <v>5886.47999999999</v>
      </c>
      <c r="AB359" s="21">
        <v>0.0</v>
      </c>
      <c r="AC359" s="21">
        <v>60.4433028697968</v>
      </c>
      <c r="AD359" s="58"/>
      <c r="AE359" s="21">
        <v>6033.95</v>
      </c>
      <c r="AF359" s="21">
        <v>6033.95</v>
      </c>
      <c r="AG359" s="21">
        <v>0.0</v>
      </c>
      <c r="AH359" s="21">
        <v>16.6204929351807</v>
      </c>
      <c r="AI359" s="58"/>
      <c r="AJ359" s="21">
        <v>9120.35</v>
      </c>
      <c r="AK359" s="21">
        <v>9120.35</v>
      </c>
      <c r="AL359" s="21">
        <v>0.0</v>
      </c>
      <c r="AM359" s="21">
        <v>3.54966926574707</v>
      </c>
      <c r="AN359" s="58"/>
    </row>
    <row r="360">
      <c r="E360" s="68" t="s">
        <v>43</v>
      </c>
      <c r="F360" s="21">
        <v>9241.03</v>
      </c>
      <c r="G360" s="21">
        <v>9241.03</v>
      </c>
      <c r="H360" s="21">
        <v>0.0</v>
      </c>
      <c r="I360" s="21">
        <v>1.0352840423584</v>
      </c>
      <c r="J360" s="58"/>
      <c r="K360" s="21">
        <v>9237.32</v>
      </c>
      <c r="L360" s="21">
        <v>9237.32</v>
      </c>
      <c r="M360" s="21">
        <v>0.0</v>
      </c>
      <c r="N360" s="21">
        <v>3.4303150177002</v>
      </c>
      <c r="O360" s="58"/>
      <c r="P360" s="21">
        <v>6875.97</v>
      </c>
      <c r="Q360" s="21">
        <v>6875.97</v>
      </c>
      <c r="R360" s="21">
        <v>0.0</v>
      </c>
      <c r="S360" s="21">
        <v>17.1066648960114</v>
      </c>
      <c r="T360" s="58"/>
      <c r="U360" s="21">
        <v>6168.18</v>
      </c>
      <c r="V360" s="21">
        <v>6168.18</v>
      </c>
      <c r="W360" s="21">
        <v>0.0</v>
      </c>
      <c r="X360" s="21">
        <v>28.9015431404114</v>
      </c>
      <c r="Y360" s="58"/>
      <c r="Z360" s="21">
        <v>6051.11</v>
      </c>
      <c r="AA360" s="21">
        <v>6051.11</v>
      </c>
      <c r="AB360" s="21">
        <v>0.0</v>
      </c>
      <c r="AC360" s="21">
        <v>53.8336269855499</v>
      </c>
      <c r="AD360" s="58"/>
      <c r="AE360" s="21">
        <v>6743.71</v>
      </c>
      <c r="AF360" s="21">
        <v>6743.71</v>
      </c>
      <c r="AG360" s="21">
        <v>0.0</v>
      </c>
      <c r="AH360" s="21">
        <v>22.6201078891754</v>
      </c>
      <c r="AI360" s="58"/>
      <c r="AJ360" s="21">
        <v>9241.03</v>
      </c>
      <c r="AK360" s="21">
        <v>9241.03</v>
      </c>
      <c r="AL360" s="21">
        <v>0.0</v>
      </c>
      <c r="AM360" s="21">
        <v>2.62000012397766</v>
      </c>
      <c r="AN360" s="58"/>
    </row>
    <row r="361">
      <c r="E361" s="68" t="s">
        <v>44</v>
      </c>
      <c r="F361" s="21">
        <v>10676.29</v>
      </c>
      <c r="G361" s="21">
        <v>10676.29</v>
      </c>
      <c r="H361" s="21">
        <v>0.0</v>
      </c>
      <c r="I361" s="21">
        <v>2.18231701850891</v>
      </c>
      <c r="J361" s="58"/>
      <c r="K361" s="21">
        <v>8107.59</v>
      </c>
      <c r="L361" s="21">
        <v>8107.59</v>
      </c>
      <c r="M361" s="21">
        <v>0.0</v>
      </c>
      <c r="N361" s="21">
        <v>7.52174806594849</v>
      </c>
      <c r="O361" s="58"/>
      <c r="P361" s="21">
        <v>7855.64</v>
      </c>
      <c r="Q361" s="21">
        <v>7855.64</v>
      </c>
      <c r="R361" s="21">
        <v>0.0</v>
      </c>
      <c r="S361" s="21">
        <v>11.0479919910431</v>
      </c>
      <c r="T361" s="58"/>
      <c r="U361" s="21">
        <v>6935.01</v>
      </c>
      <c r="V361" s="21">
        <v>6935.01</v>
      </c>
      <c r="W361" s="21">
        <v>0.0</v>
      </c>
      <c r="X361" s="21">
        <v>69.7857792377472</v>
      </c>
      <c r="Y361" s="58"/>
      <c r="Z361" s="21">
        <v>6891.21</v>
      </c>
      <c r="AA361" s="21">
        <v>6891.21</v>
      </c>
      <c r="AB361" s="21">
        <v>0.0</v>
      </c>
      <c r="AC361" s="21">
        <v>154.814101934433</v>
      </c>
      <c r="AD361" s="58"/>
      <c r="AE361" s="21">
        <v>7292.51</v>
      </c>
      <c r="AF361" s="21">
        <v>7292.51</v>
      </c>
      <c r="AG361" s="21">
        <v>0.0</v>
      </c>
      <c r="AH361" s="21">
        <v>16.7912621498108</v>
      </c>
      <c r="AI361" s="58"/>
      <c r="AJ361" s="21">
        <v>10676.29</v>
      </c>
      <c r="AK361" s="21">
        <v>10676.29</v>
      </c>
      <c r="AL361" s="21">
        <v>0.0</v>
      </c>
      <c r="AM361" s="21">
        <v>3.20951247215271</v>
      </c>
      <c r="AN361" s="58"/>
    </row>
    <row r="362">
      <c r="E362" s="68" t="s">
        <v>45</v>
      </c>
      <c r="F362" s="21">
        <v>9181.51</v>
      </c>
      <c r="G362" s="21">
        <v>9181.51</v>
      </c>
      <c r="H362" s="21">
        <v>0.0</v>
      </c>
      <c r="I362" s="21">
        <v>1.22663927078247</v>
      </c>
      <c r="J362" s="58"/>
      <c r="K362" s="21">
        <v>8451.86997687085</v>
      </c>
      <c r="L362" s="21">
        <v>8451.86997687086</v>
      </c>
      <c r="M362" s="21">
        <v>0.0</v>
      </c>
      <c r="N362" s="21">
        <v>3.59221482276916</v>
      </c>
      <c r="O362" s="58"/>
      <c r="P362" s="21">
        <v>7319.25</v>
      </c>
      <c r="Q362" s="21">
        <v>7319.25</v>
      </c>
      <c r="R362" s="21">
        <v>0.0</v>
      </c>
      <c r="S362" s="21">
        <v>12.2984888553619</v>
      </c>
      <c r="T362" s="58"/>
      <c r="U362" s="21">
        <v>6182.26</v>
      </c>
      <c r="V362" s="21">
        <v>6182.26</v>
      </c>
      <c r="W362" s="21">
        <v>0.0</v>
      </c>
      <c r="X362" s="21">
        <v>13.7004680633545</v>
      </c>
      <c r="Y362" s="58"/>
      <c r="Z362" s="21">
        <v>6047.73</v>
      </c>
      <c r="AA362" s="21">
        <v>6047.73</v>
      </c>
      <c r="AB362" s="21">
        <v>0.0</v>
      </c>
      <c r="AC362" s="21">
        <v>29.7854061126709</v>
      </c>
      <c r="AD362" s="58"/>
      <c r="AE362" s="21">
        <v>7414.04</v>
      </c>
      <c r="AF362" s="21">
        <v>7414.04</v>
      </c>
      <c r="AG362" s="21">
        <v>0.0</v>
      </c>
      <c r="AH362" s="21">
        <v>17.3198413848877</v>
      </c>
      <c r="AI362" s="58"/>
      <c r="AJ362" s="21">
        <v>8924.47</v>
      </c>
      <c r="AK362" s="21">
        <v>8924.47</v>
      </c>
      <c r="AL362" s="21">
        <v>0.0</v>
      </c>
      <c r="AM362" s="21">
        <v>2.82335901260376</v>
      </c>
      <c r="AN362" s="58"/>
    </row>
    <row r="363">
      <c r="E363" s="68" t="s">
        <v>46</v>
      </c>
      <c r="F363" s="21">
        <v>8954.05</v>
      </c>
      <c r="G363" s="21">
        <v>8954.05</v>
      </c>
      <c r="H363" s="21">
        <v>0.0</v>
      </c>
      <c r="I363" s="21">
        <v>2.65143513679504</v>
      </c>
      <c r="J363" s="58"/>
      <c r="K363" s="21">
        <v>7236.88999339057</v>
      </c>
      <c r="L363" s="21">
        <v>7236.88999339057</v>
      </c>
      <c r="M363" s="21">
        <v>0.0</v>
      </c>
      <c r="N363" s="21">
        <v>8.91522336006165</v>
      </c>
      <c r="O363" s="58"/>
      <c r="P363" s="21">
        <v>6928.97</v>
      </c>
      <c r="Q363" s="21">
        <v>6928.97</v>
      </c>
      <c r="R363" s="21">
        <v>0.0</v>
      </c>
      <c r="S363" s="21">
        <v>17.0355858802795</v>
      </c>
      <c r="T363" s="58"/>
      <c r="U363" s="21">
        <v>6417.75</v>
      </c>
      <c r="V363" s="21">
        <v>6417.75</v>
      </c>
      <c r="W363" s="21">
        <v>0.0</v>
      </c>
      <c r="X363" s="21">
        <v>30.9472353458405</v>
      </c>
      <c r="Y363" s="58"/>
      <c r="Z363" s="21">
        <v>6280.02</v>
      </c>
      <c r="AA363" s="21">
        <v>6280.02</v>
      </c>
      <c r="AB363" s="21">
        <v>0.0</v>
      </c>
      <c r="AC363" s="21">
        <v>72.8908357620239</v>
      </c>
      <c r="AD363" s="58"/>
      <c r="AE363" s="21">
        <v>6819.31</v>
      </c>
      <c r="AF363" s="21">
        <v>6819.31</v>
      </c>
      <c r="AG363" s="21">
        <v>0.0</v>
      </c>
      <c r="AH363" s="21">
        <v>18.0262706279755</v>
      </c>
      <c r="AI363" s="58"/>
      <c r="AJ363" s="21">
        <v>8741.6</v>
      </c>
      <c r="AK363" s="21">
        <v>8741.6</v>
      </c>
      <c r="AL363" s="21">
        <v>0.0</v>
      </c>
      <c r="AM363" s="21">
        <v>4.89243793487549</v>
      </c>
      <c r="AN363" s="58"/>
    </row>
    <row r="364">
      <c r="E364" s="57" t="s">
        <v>21</v>
      </c>
      <c r="F364" s="26">
        <f t="shared" ref="F364:G364" si="257">AVERAGE(F359:F363)</f>
        <v>9434.646</v>
      </c>
      <c r="G364" s="26">
        <f t="shared" si="257"/>
        <v>9434.646</v>
      </c>
      <c r="H364" s="26">
        <f>100*AVERAGE(H359:H363)</f>
        <v>0</v>
      </c>
      <c r="I364" s="26">
        <f>AVERAGE(I359:I363)</f>
        <v>1.854579735</v>
      </c>
      <c r="J364" s="59" t="str">
        <f>IF(MAX(ABS($F364-INDIRECT("'summary | ALG^({\gamma}) (low cost instances)'!F"&amp;ROW('summary | ALG^({gamma}) (low co'!$F$11)+(ROW()-16)/6)), ABS($G364-INDIRECT("'summary | ALG^({\gamma}) (low cost instances)'!G"&amp;ROW('summary | ALG^({gamma}) (low co'!$G$11)+(ROW()-16)/6)), ABS($H364-INDIRECT("'summary | ALG^({\gamma}) (low cost instances)'!H"&amp;ROW('summary | ALG^({gamma}) (low co'!$H$11)+(ROW()-16)/6)), ABS($I364-INDIRECT("'summary | ALG^({\gamma}) (low cost instances)'!I"&amp;ROW('summary | ALG^({gamma}) (low co'!$I$11)+(ROW()-16)/6)))&lt;0.001, "ok", "not ok")</f>
        <v>ok</v>
      </c>
      <c r="K364" s="26">
        <f t="shared" ref="K364:L364" si="258">AVERAGE(K359:K363)</f>
        <v>8428.389994</v>
      </c>
      <c r="L364" s="26">
        <f t="shared" si="258"/>
        <v>8428.389994</v>
      </c>
      <c r="M364" s="26">
        <f>100*AVERAGE(M359:M363)</f>
        <v>0</v>
      </c>
      <c r="N364" s="26">
        <f>AVERAGE(N359:N363)</f>
        <v>5.685924673</v>
      </c>
      <c r="O364" s="59" t="str">
        <f>IF(MAX(ABS(K364-INDIRECT("'summary | ALG^({\gamma}) (low cost instances)'!L"&amp;ROW('summary | ALG^({gamma}) (low co'!$L$11)+(ROW()-16)/6)), ABS(L364-INDIRECT("'summary | ALG^({\gamma}) (low cost instances)'!M"&amp;ROW('summary | ALG^({gamma}) (low co'!$M$11)+(ROW()-16)/6)), ABS($M364-INDIRECT("'summary | ALG^({\gamma}) (low cost instances)'!N"&amp;ROW('summary | ALG^({gamma}) (low co'!$N$11)+(ROW()-16)/6)), ABS($N364-INDIRECT("'summary | ALG^({\gamma}) (low cost instances)'!O"&amp;ROW('summary | ALG^({gamma}) (low co'!$O$11)+(ROW()-16)/6)))&lt;0.00001, "ok", "not ok")</f>
        <v>ok</v>
      </c>
      <c r="P364" s="26">
        <f t="shared" ref="P364:Q364" si="259">AVERAGE(P359:P363)</f>
        <v>7077.86</v>
      </c>
      <c r="Q364" s="26">
        <f t="shared" si="259"/>
        <v>7077.86</v>
      </c>
      <c r="R364" s="26">
        <f>100*AVERAGE(R359:R363)</f>
        <v>0</v>
      </c>
      <c r="S364" s="26">
        <f>AVERAGE(S359:S363)</f>
        <v>12.87318134</v>
      </c>
      <c r="T364" s="59" t="str">
        <f>IF(MAX(ABS(P364-INDIRECT("'summary | ALG^({\gamma}) (low cost instances)'!R"&amp;ROW('summary | ALG^({gamma}) (low co'!R$11)+(ROW()-16)/6)), ABS(Q364-INDIRECT("'summary | ALG^({\gamma}) (low cost instances)'!S"&amp;ROW('summary | ALG^({gamma}) (low co'!$S$11)+(ROW()-16)/6)), ABS(R364-INDIRECT("'summary | ALG^({\gamma}) (low cost instances)'!T"&amp;ROW('summary | ALG^({gamma}) (low co'!$T$11)+(ROW()-16)/6)), ABS(S364-INDIRECT("'summary | ALG^({\gamma}) (low cost instances)'!U"&amp;ROW('summary | ALG^({gamma}) (low co'!$U$11)+(ROW()-16)/6)))&lt;0.01, "ok", "not ok")</f>
        <v>ok</v>
      </c>
      <c r="U364" s="26">
        <f t="shared" ref="U364:V364" si="260">AVERAGE(U359:U363)</f>
        <v>6337.704</v>
      </c>
      <c r="V364" s="26">
        <f t="shared" si="260"/>
        <v>6337.704</v>
      </c>
      <c r="W364" s="26">
        <f>100*AVERAGE(W359:W363)</f>
        <v>0</v>
      </c>
      <c r="X364" s="26">
        <f>AVERAGE(X359:X363)</f>
        <v>32.46284308</v>
      </c>
      <c r="Y364" s="59" t="str">
        <f>IF(MAX(ABS(U364-INDIRECT("'summary | ALG^({\gamma}) (low cost instances)'!X"&amp;ROW('summary | ALG^({gamma}) (low co'!X$11)+(ROW()-16)/6)), ABS(V364-INDIRECT("'summary | ALG^({\gamma}) (low cost instances)'!Y"&amp;ROW('summary | ALG^({gamma}) (low co'!Y$11)+(ROW()-16)/6)), ABS(W364-INDIRECT("'summary | ALG^({\gamma}) (low cost instances)'!Z"&amp;ROW('summary | ALG^({gamma}) (low co'!Z$11)+(ROW()-16)/6)), ABS(X364-INDIRECT("'summary | ALG^({\gamma}) (low cost instances)'!AA"&amp;ROW('summary | ALG^({gamma}) (low co'!AA$11)+(ROW()-16)/6)))&lt;0.00001, "ok", "not ok")</f>
        <v>ok</v>
      </c>
      <c r="Z364" s="26">
        <f t="shared" ref="Z364:AA364" si="261">AVERAGE(Z359:Z363)</f>
        <v>6231.31</v>
      </c>
      <c r="AA364" s="26">
        <f t="shared" si="261"/>
        <v>6231.31</v>
      </c>
      <c r="AB364" s="26">
        <f>100*AVERAGE(AB359:AB363)</f>
        <v>0</v>
      </c>
      <c r="AC364" s="26">
        <f>AVERAGE(AC359:AC363)</f>
        <v>74.35345473</v>
      </c>
      <c r="AD364" s="59" t="str">
        <f>IF(MAX(ABS(Z364-INDIRECT("'summary | ALG^({\gamma}) (low cost instances)'!AD"&amp;ROW('summary | ALG^({gamma}) (low co'!AD$11)+(ROW()-16)/6)), ABS(AA364-INDIRECT("'summary | ALG^({\gamma}) (low cost instances)'!AE"&amp;ROW('summary | ALG^({gamma}) (low co'!AE$11)+(ROW()-16)/6)), ABS(AB364-INDIRECT("'summary | ALG^({\gamma}) (low cost instances)'!AF"&amp;ROW('summary | ALG^({gamma}) (low co'!AF$11)+(ROW()-16)/6)), ABS(AC364-INDIRECT("'summary | ALG^({\gamma}) (low cost instances)'!AG"&amp;ROW('summary | ALG^({gamma}) (low co'!AG$11)+(ROW()-16)/6)))&lt;0.01, "ok", "not ok")</f>
        <v>ok</v>
      </c>
      <c r="AE364" s="26">
        <f t="shared" ref="AE364:AF364" si="262">AVERAGE(AE359:AE363)</f>
        <v>6860.704</v>
      </c>
      <c r="AF364" s="26">
        <f t="shared" si="262"/>
        <v>6860.704</v>
      </c>
      <c r="AG364" s="26">
        <f>100*AVERAGE(AG359:AG363)</f>
        <v>0</v>
      </c>
      <c r="AH364" s="26">
        <f>AVERAGE(AH359:AH363)</f>
        <v>18.275595</v>
      </c>
      <c r="AI364" s="59" t="str">
        <f>IF(MAX(ABS(AE364-INDIRECT("'summary | ALG^({\gamma}) (low cost instances)'!AJ"&amp;ROW('summary | ALG^({gamma}) (low co'!$AJ$11)+(ROW()-16)/6)), ABS(AF364-INDIRECT("'summary | ALG^({\gamma}) (low cost instances)'!AK"&amp;ROW('summary | ALG^({gamma}) (low co'!$AK$11)+(ROW()-16)/6)), ABS(AG364-INDIRECT("'summary | ALG^({\gamma}) (low cost instances)'!AL"&amp;ROW('summary | ALG^({gamma}) (low co'!$AL$11)+(ROW()-16)/6)), ABS(AH364-INDIRECT("'summary | ALG^({\gamma}) (low cost instances)'!AM"&amp;ROW('summary | ALG^({gamma}) (low co'!$AM$11)+(ROW()-16)/6)))&lt;0.01, "ok", "not ok")</f>
        <v>ok</v>
      </c>
      <c r="AJ364" s="26">
        <f t="shared" ref="AJ364:AK364" si="263">AVERAGE(AJ359:AJ363)</f>
        <v>9340.748</v>
      </c>
      <c r="AK364" s="26">
        <f t="shared" si="263"/>
        <v>9340.748</v>
      </c>
      <c r="AL364" s="26">
        <f>100*AVERAGE(AL359:AL363)</f>
        <v>0</v>
      </c>
      <c r="AM364" s="26">
        <f>AVERAGE(AM359:AM363)</f>
        <v>3.418995762</v>
      </c>
      <c r="AN364" s="59" t="str">
        <f>IF(MAX(ABS(AJ364-INDIRECT("'summary | ALG^({\gamma}) (low cost instances)'!AV"&amp;ROW('summary | ALG^({gamma}) (low co'!$AV$11)+(ROW()-16)/6)), ABS(AK364-INDIRECT("'summary | ALG^({\gamma}) (low cost instances)'!AW"&amp;ROW('summary | ALG^({gamma}) (low co'!$AW$11)+(ROW()-16)/6)), ABS(AL364-INDIRECT("'summary | ALG^({\gamma}) (low cost instances)'!AX"&amp;ROW('summary | ALG^({gamma}) (low co'!$AX$11)+(ROW()-16)/6)), ABS(AM364-INDIRECT("'summary | ALG^({\gamma}) (low cost instances)'!AY"&amp;ROW('summary | ALG^({gamma}) (low co'!$AY$11)+(ROW()-16)/6)))&lt;0.01, "ok", "not ok")</f>
        <v>ok</v>
      </c>
    </row>
    <row r="365">
      <c r="D365" s="80">
        <v>20.0</v>
      </c>
      <c r="E365" s="68" t="s">
        <v>47</v>
      </c>
      <c r="F365" s="21">
        <v>10394.03</v>
      </c>
      <c r="G365" s="21">
        <v>10394.03</v>
      </c>
      <c r="H365" s="21">
        <v>0.0</v>
      </c>
      <c r="I365" s="21">
        <v>7.70211791992188</v>
      </c>
      <c r="J365" s="58"/>
      <c r="K365" s="21">
        <v>9455.15</v>
      </c>
      <c r="L365" s="21">
        <v>9455.15</v>
      </c>
      <c r="M365" s="21">
        <v>0.0</v>
      </c>
      <c r="N365" s="21">
        <v>10.113344669342</v>
      </c>
      <c r="O365" s="58"/>
      <c r="P365" s="21">
        <v>7995.06</v>
      </c>
      <c r="Q365" s="21">
        <v>7995.06</v>
      </c>
      <c r="R365" s="21">
        <v>0.0</v>
      </c>
      <c r="S365" s="21">
        <v>316.147092103958</v>
      </c>
      <c r="T365" s="58"/>
      <c r="U365" s="21">
        <v>7261.98</v>
      </c>
      <c r="V365" s="21">
        <v>7261.98</v>
      </c>
      <c r="W365" s="21">
        <v>0.0</v>
      </c>
      <c r="X365" s="21">
        <v>355.686686992645</v>
      </c>
      <c r="Y365" s="58"/>
      <c r="Z365" s="21">
        <v>7259.84986830867</v>
      </c>
      <c r="AA365" s="21">
        <v>7259.84986830867</v>
      </c>
      <c r="AB365" s="21">
        <v>0.0</v>
      </c>
      <c r="AC365" s="21">
        <v>1026.27705907822</v>
      </c>
      <c r="AD365" s="58"/>
      <c r="AE365" s="21">
        <v>8385.27</v>
      </c>
      <c r="AF365" s="21">
        <v>8385.27</v>
      </c>
      <c r="AG365" s="21">
        <v>0.0</v>
      </c>
      <c r="AH365" s="21">
        <v>539.078621864319</v>
      </c>
      <c r="AI365" s="58"/>
      <c r="AJ365" s="21">
        <v>10394.03</v>
      </c>
      <c r="AK365" s="21">
        <v>10394.03</v>
      </c>
      <c r="AL365" s="21">
        <v>0.0</v>
      </c>
      <c r="AM365" s="21">
        <v>10.9072437286377</v>
      </c>
      <c r="AN365" s="58"/>
    </row>
    <row r="366">
      <c r="E366" s="68" t="s">
        <v>48</v>
      </c>
      <c r="F366" s="21">
        <v>10251.36</v>
      </c>
      <c r="G366" s="21">
        <v>10251.36</v>
      </c>
      <c r="H366" s="21">
        <v>0.0</v>
      </c>
      <c r="I366" s="21">
        <v>4.49526619911194</v>
      </c>
      <c r="J366" s="58"/>
      <c r="K366" s="21">
        <v>7387.93</v>
      </c>
      <c r="L366" s="21">
        <v>7387.93</v>
      </c>
      <c r="M366" s="21">
        <v>0.0</v>
      </c>
      <c r="N366" s="21">
        <v>11.0246748924255</v>
      </c>
      <c r="O366" s="58"/>
      <c r="P366" s="21">
        <v>7176.01</v>
      </c>
      <c r="Q366" s="21">
        <v>7176.01</v>
      </c>
      <c r="R366" s="21">
        <v>0.0</v>
      </c>
      <c r="S366" s="21">
        <v>17.2041866779327</v>
      </c>
      <c r="T366" s="58"/>
      <c r="U366" s="21">
        <v>6329.65</v>
      </c>
      <c r="V366" s="21">
        <v>6329.65</v>
      </c>
      <c r="W366" s="21">
        <v>0.0</v>
      </c>
      <c r="X366" s="21">
        <v>43.9692299365997</v>
      </c>
      <c r="Y366" s="58"/>
      <c r="Z366" s="21">
        <v>6224.57</v>
      </c>
      <c r="AA366" s="21">
        <v>6224.57</v>
      </c>
      <c r="AB366" s="21">
        <v>0.0</v>
      </c>
      <c r="AC366" s="21">
        <v>161.511626005173</v>
      </c>
      <c r="AD366" s="58"/>
      <c r="AE366" s="21">
        <v>7144.92</v>
      </c>
      <c r="AF366" s="21">
        <v>7144.92</v>
      </c>
      <c r="AG366" s="21">
        <v>0.0</v>
      </c>
      <c r="AH366" s="21">
        <v>35.591686964035</v>
      </c>
      <c r="AI366" s="58"/>
      <c r="AJ366" s="21">
        <v>10251.36</v>
      </c>
      <c r="AK366" s="21">
        <v>10251.36</v>
      </c>
      <c r="AL366" s="21">
        <v>0.0</v>
      </c>
      <c r="AM366" s="21">
        <v>8.52772521972656</v>
      </c>
      <c r="AN366" s="58"/>
    </row>
    <row r="367">
      <c r="E367" s="68" t="s">
        <v>49</v>
      </c>
      <c r="F367" s="21">
        <v>11301.35</v>
      </c>
      <c r="G367" s="21">
        <v>11301.35</v>
      </c>
      <c r="H367" s="21">
        <v>0.0</v>
      </c>
      <c r="I367" s="21">
        <v>2.83187913894653</v>
      </c>
      <c r="J367" s="58"/>
      <c r="K367" s="21">
        <v>9452.57</v>
      </c>
      <c r="L367" s="21">
        <v>9452.57</v>
      </c>
      <c r="M367" s="21">
        <v>0.0</v>
      </c>
      <c r="N367" s="21">
        <v>5.93493390083313</v>
      </c>
      <c r="O367" s="58"/>
      <c r="P367" s="21">
        <v>8149.25</v>
      </c>
      <c r="Q367" s="21">
        <v>8149.25</v>
      </c>
      <c r="R367" s="21">
        <v>0.0</v>
      </c>
      <c r="S367" s="21">
        <v>20.8577859401703</v>
      </c>
      <c r="T367" s="58"/>
      <c r="U367" s="21">
        <v>7530.49</v>
      </c>
      <c r="V367" s="21">
        <v>7530.49</v>
      </c>
      <c r="W367" s="21">
        <v>0.0</v>
      </c>
      <c r="X367" s="21">
        <v>59.9432301521301</v>
      </c>
      <c r="Y367" s="58"/>
      <c r="Z367" s="21">
        <v>7351.06</v>
      </c>
      <c r="AA367" s="21">
        <v>7351.06</v>
      </c>
      <c r="AB367" s="21">
        <v>0.0</v>
      </c>
      <c r="AC367" s="21">
        <v>200.454191923141</v>
      </c>
      <c r="AD367" s="58"/>
      <c r="AE367" s="21">
        <v>7469.64</v>
      </c>
      <c r="AF367" s="21">
        <v>7469.64</v>
      </c>
      <c r="AG367" s="21">
        <v>0.0</v>
      </c>
      <c r="AH367" s="21">
        <v>21.3291821479797</v>
      </c>
      <c r="AI367" s="58"/>
      <c r="AJ367" s="21">
        <v>11318.35</v>
      </c>
      <c r="AK367" s="21">
        <v>11317.35</v>
      </c>
      <c r="AL367" s="21">
        <v>8.83521007920766E-5</v>
      </c>
      <c r="AM367" s="21">
        <v>7.5481321811676</v>
      </c>
      <c r="AN367" s="58"/>
    </row>
    <row r="368">
      <c r="E368" s="68" t="s">
        <v>50</v>
      </c>
      <c r="F368" s="21">
        <v>12687.86</v>
      </c>
      <c r="G368" s="21">
        <v>12687.86</v>
      </c>
      <c r="H368" s="21">
        <v>0.0</v>
      </c>
      <c r="I368" s="21">
        <v>12.809770822525</v>
      </c>
      <c r="J368" s="58"/>
      <c r="K368" s="21">
        <v>11156.48</v>
      </c>
      <c r="L368" s="21">
        <v>11156.48</v>
      </c>
      <c r="M368" s="21">
        <v>0.0</v>
      </c>
      <c r="N368" s="21">
        <v>27.1507692337036</v>
      </c>
      <c r="O368" s="58"/>
      <c r="P368" s="21">
        <v>9371.62999925</v>
      </c>
      <c r="Q368" s="21">
        <v>9371.62999925</v>
      </c>
      <c r="R368" s="21">
        <v>0.0</v>
      </c>
      <c r="S368" s="21">
        <v>349.542065858841</v>
      </c>
      <c r="T368" s="58"/>
      <c r="U368" s="21">
        <v>8255.83</v>
      </c>
      <c r="V368" s="21">
        <v>8255.83</v>
      </c>
      <c r="W368" s="21">
        <v>0.0</v>
      </c>
      <c r="X368" s="21">
        <v>855.137084960938</v>
      </c>
      <c r="Y368" s="58"/>
      <c r="Z368" s="21">
        <v>8200.75</v>
      </c>
      <c r="AA368" s="21">
        <v>8200.75</v>
      </c>
      <c r="AB368" s="21">
        <v>0.0</v>
      </c>
      <c r="AC368" s="21">
        <v>2147.77869200706</v>
      </c>
      <c r="AD368" s="58"/>
      <c r="AE368" s="21">
        <v>9108.52</v>
      </c>
      <c r="AF368" s="21">
        <v>9108.52</v>
      </c>
      <c r="AG368" s="21">
        <v>0.0</v>
      </c>
      <c r="AH368" s="21">
        <v>118.009049892426</v>
      </c>
      <c r="AI368" s="58"/>
      <c r="AJ368" s="21">
        <v>12687.86</v>
      </c>
      <c r="AK368" s="21">
        <v>12687.86</v>
      </c>
      <c r="AL368" s="21">
        <v>0.0</v>
      </c>
      <c r="AM368" s="21">
        <v>14.5744967460632</v>
      </c>
      <c r="AN368" s="58"/>
    </row>
    <row r="369">
      <c r="E369" s="68" t="s">
        <v>51</v>
      </c>
      <c r="F369" s="21">
        <v>12687.14</v>
      </c>
      <c r="G369" s="21">
        <v>12687.14</v>
      </c>
      <c r="H369" s="21">
        <v>0.0</v>
      </c>
      <c r="I369" s="21">
        <v>11.0192759037018</v>
      </c>
      <c r="J369" s="58"/>
      <c r="K369" s="21">
        <v>9475.17</v>
      </c>
      <c r="L369" s="21">
        <v>9475.17000000001</v>
      </c>
      <c r="M369" s="21">
        <v>0.0</v>
      </c>
      <c r="N369" s="21">
        <v>169.869608879089</v>
      </c>
      <c r="O369" s="58"/>
      <c r="P369" s="21">
        <v>9139.59</v>
      </c>
      <c r="Q369" s="21">
        <v>9139.59</v>
      </c>
      <c r="R369" s="21">
        <v>0.0</v>
      </c>
      <c r="S369" s="21">
        <v>965.768476009369</v>
      </c>
      <c r="T369" s="58"/>
      <c r="U369" s="21">
        <v>8664.75986661054</v>
      </c>
      <c r="V369" s="21">
        <v>8664.75986661054</v>
      </c>
      <c r="W369" s="21">
        <v>0.0</v>
      </c>
      <c r="X369" s="21">
        <v>4509.48140907288</v>
      </c>
      <c r="Y369" s="58"/>
      <c r="Z369" s="21">
        <v>8377.24</v>
      </c>
      <c r="AA369" s="21">
        <v>7919.72274276656</v>
      </c>
      <c r="AB369" s="21">
        <v>0.054614318944358</v>
      </c>
      <c r="AC369" s="21">
        <v>7203.04252171516</v>
      </c>
      <c r="AD369" s="58"/>
      <c r="AE369" s="21">
        <v>9141.81</v>
      </c>
      <c r="AF369" s="21">
        <v>9141.81</v>
      </c>
      <c r="AG369" s="21">
        <v>0.0</v>
      </c>
      <c r="AH369" s="21">
        <v>2649.17618322372</v>
      </c>
      <c r="AI369" s="58"/>
      <c r="AJ369" s="21">
        <v>12687.14</v>
      </c>
      <c r="AK369" s="21">
        <v>12687.14</v>
      </c>
      <c r="AL369" s="21">
        <v>0.0</v>
      </c>
      <c r="AM369" s="21">
        <v>20.3687877655029</v>
      </c>
      <c r="AN369" s="58"/>
    </row>
    <row r="370">
      <c r="E370" s="57" t="s">
        <v>21</v>
      </c>
      <c r="F370" s="26">
        <f t="shared" ref="F370:G370" si="264">AVERAGE(F365:F369)</f>
        <v>11464.348</v>
      </c>
      <c r="G370" s="26">
        <f t="shared" si="264"/>
        <v>11464.348</v>
      </c>
      <c r="H370" s="26">
        <f>100*AVERAGE(H365:H369)</f>
        <v>0</v>
      </c>
      <c r="I370" s="26">
        <f>AVERAGE(I365:I369)</f>
        <v>7.771661997</v>
      </c>
      <c r="J370" s="59" t="str">
        <f>IF(MAX(ABS($F370-INDIRECT("'summary | ALG^({\gamma}) (low cost instances)'!F"&amp;ROW('summary | ALG^({gamma}) (low co'!$F$11)+(ROW()-16)/6)), ABS($G370-INDIRECT("'summary | ALG^({\gamma}) (low cost instances)'!G"&amp;ROW('summary | ALG^({gamma}) (low co'!$G$11)+(ROW()-16)/6)), ABS($H370-INDIRECT("'summary | ALG^({\gamma}) (low cost instances)'!H"&amp;ROW('summary | ALG^({gamma}) (low co'!$H$11)+(ROW()-16)/6)), ABS($I370-INDIRECT("'summary | ALG^({\gamma}) (low cost instances)'!I"&amp;ROW('summary | ALG^({gamma}) (low co'!$I$11)+(ROW()-16)/6)))&lt;0.001, "ok", "not ok")</f>
        <v>ok</v>
      </c>
      <c r="K370" s="26">
        <f t="shared" ref="K370:L370" si="265">AVERAGE(K365:K369)</f>
        <v>9385.46</v>
      </c>
      <c r="L370" s="26">
        <f t="shared" si="265"/>
        <v>9385.46</v>
      </c>
      <c r="M370" s="26">
        <f>100*AVERAGE(M365:M369)</f>
        <v>0</v>
      </c>
      <c r="N370" s="26">
        <f>AVERAGE(N365:N369)</f>
        <v>44.81866632</v>
      </c>
      <c r="O370" s="59" t="str">
        <f>IF(MAX(ABS(K370-INDIRECT("'summary | ALG^({\gamma}) (low cost instances)'!L"&amp;ROW('summary | ALG^({gamma}) (low co'!$L$11)+(ROW()-16)/6)), ABS(L370-INDIRECT("'summary | ALG^({\gamma}) (low cost instances)'!M"&amp;ROW('summary | ALG^({gamma}) (low co'!$M$11)+(ROW()-16)/6)), ABS($M370-INDIRECT("'summary | ALG^({\gamma}) (low cost instances)'!N"&amp;ROW('summary | ALG^({gamma}) (low co'!$N$11)+(ROW()-16)/6)), ABS($N370-INDIRECT("'summary | ALG^({\gamma}) (low cost instances)'!O"&amp;ROW('summary | ALG^({gamma}) (low co'!$O$11)+(ROW()-16)/6)))&lt;0.00001, "ok", "not ok")</f>
        <v>ok</v>
      </c>
      <c r="P370" s="26">
        <f t="shared" ref="P370:Q370" si="266">AVERAGE(P365:P369)</f>
        <v>8366.308</v>
      </c>
      <c r="Q370" s="26">
        <f t="shared" si="266"/>
        <v>8366.308</v>
      </c>
      <c r="R370" s="26">
        <f>100*AVERAGE(R365:R369)</f>
        <v>0</v>
      </c>
      <c r="S370" s="26">
        <f>AVERAGE(S365:S369)</f>
        <v>333.9039213</v>
      </c>
      <c r="T370" s="59" t="str">
        <f>IF(MAX(ABS(P370-INDIRECT("'summary | ALG^({\gamma}) (low cost instances)'!R"&amp;ROW('summary | ALG^({gamma}) (low co'!R$11)+(ROW()-16)/6)), ABS(Q370-INDIRECT("'summary | ALG^({\gamma}) (low cost instances)'!S"&amp;ROW('summary | ALG^({gamma}) (low co'!$S$11)+(ROW()-16)/6)), ABS(R370-INDIRECT("'summary | ALG^({\gamma}) (low cost instances)'!T"&amp;ROW('summary | ALG^({gamma}) (low co'!$T$11)+(ROW()-16)/6)), ABS(S370-INDIRECT("'summary | ALG^({\gamma}) (low cost instances)'!U"&amp;ROW('summary | ALG^({gamma}) (low co'!$U$11)+(ROW()-16)/6)))&lt;0.01, "ok", "not ok")</f>
        <v>ok</v>
      </c>
      <c r="U370" s="26">
        <f t="shared" ref="U370:V370" si="267">AVERAGE(U365:U369)</f>
        <v>7608.541973</v>
      </c>
      <c r="V370" s="26">
        <f t="shared" si="267"/>
        <v>7608.541973</v>
      </c>
      <c r="W370" s="26">
        <f>100*AVERAGE(W365:W369)</f>
        <v>0</v>
      </c>
      <c r="X370" s="26">
        <f>AVERAGE(X365:X369)</f>
        <v>1164.843528</v>
      </c>
      <c r="Y370" s="59" t="str">
        <f>IF(MAX(ABS(U370-INDIRECT("'summary | ALG^({\gamma}) (low cost instances)'!X"&amp;ROW('summary | ALG^({gamma}) (low co'!X$11)+(ROW()-16)/6)), ABS(V370-INDIRECT("'summary | ALG^({\gamma}) (low cost instances)'!Y"&amp;ROW('summary | ALG^({gamma}) (low co'!Y$11)+(ROW()-16)/6)), ABS(W370-INDIRECT("'summary | ALG^({\gamma}) (low cost instances)'!Z"&amp;ROW('summary | ALG^({gamma}) (low co'!Z$11)+(ROW()-16)/6)), ABS(X370-INDIRECT("'summary | ALG^({\gamma}) (low cost instances)'!AA"&amp;ROW('summary | ALG^({gamma}) (low co'!AA$11)+(ROW()-16)/6)))&lt;0.00001, "ok", "not ok")</f>
        <v>ok</v>
      </c>
      <c r="Z370" s="26">
        <f t="shared" ref="Z370:AA370" si="268">AVERAGE(Z365:Z369)</f>
        <v>7482.693974</v>
      </c>
      <c r="AA370" s="26">
        <f t="shared" si="268"/>
        <v>7391.190522</v>
      </c>
      <c r="AB370" s="26">
        <f>100*AVERAGE(AB365:AB369)</f>
        <v>1.092286379</v>
      </c>
      <c r="AC370" s="26">
        <f>AVERAGE(AC365:AC369)</f>
        <v>2147.812818</v>
      </c>
      <c r="AD370" s="59" t="str">
        <f>IF(MAX(ABS(Z370-INDIRECT("'summary | ALG^({\gamma}) (low cost instances)'!AD"&amp;ROW('summary | ALG^({gamma}) (low co'!AD$11)+(ROW()-16)/6)), ABS(AA370-INDIRECT("'summary | ALG^({\gamma}) (low cost instances)'!AE"&amp;ROW('summary | ALG^({gamma}) (low co'!AE$11)+(ROW()-16)/6)), ABS(AB370-INDIRECT("'summary | ALG^({\gamma}) (low cost instances)'!AF"&amp;ROW('summary | ALG^({gamma}) (low co'!AF$11)+(ROW()-16)/6)), ABS(AC370-INDIRECT("'summary | ALG^({\gamma}) (low cost instances)'!AG"&amp;ROW('summary | ALG^({gamma}) (low co'!AG$11)+(ROW()-16)/6)))&lt;0.01, "ok", "not ok")</f>
        <v>ok</v>
      </c>
      <c r="AE370" s="26">
        <f t="shared" ref="AE370:AF370" si="269">AVERAGE(AE365:AE369)</f>
        <v>8250.032</v>
      </c>
      <c r="AF370" s="26">
        <f t="shared" si="269"/>
        <v>8250.032</v>
      </c>
      <c r="AG370" s="26">
        <f>100*AVERAGE(AG365:AG369)</f>
        <v>0</v>
      </c>
      <c r="AH370" s="26">
        <f>AVERAGE(AH365:AH369)</f>
        <v>672.6369448</v>
      </c>
      <c r="AI370" s="59" t="str">
        <f>IF(MAX(ABS(AE370-INDIRECT("'summary | ALG^({\gamma}) (low cost instances)'!AJ"&amp;ROW('summary | ALG^({gamma}) (low co'!$AJ$11)+(ROW()-16)/6)), ABS(AF370-INDIRECT("'summary | ALG^({\gamma}) (low cost instances)'!AK"&amp;ROW('summary | ALG^({gamma}) (low co'!$AK$11)+(ROW()-16)/6)), ABS(AG370-INDIRECT("'summary | ALG^({\gamma}) (low cost instances)'!AL"&amp;ROW('summary | ALG^({gamma}) (low co'!$AL$11)+(ROW()-16)/6)), ABS(AH370-INDIRECT("'summary | ALG^({\gamma}) (low cost instances)'!AM"&amp;ROW('summary | ALG^({gamma}) (low co'!$AM$11)+(ROW()-16)/6)))&lt;0.01, "ok", "not ok")</f>
        <v>ok</v>
      </c>
      <c r="AJ370" s="26">
        <f t="shared" ref="AJ370:AK370" si="270">AVERAGE(AJ365:AJ369)</f>
        <v>11467.748</v>
      </c>
      <c r="AK370" s="26">
        <f t="shared" si="270"/>
        <v>11467.548</v>
      </c>
      <c r="AL370" s="26">
        <f>100*AVERAGE(AL365:AL369)</f>
        <v>0.001767042016</v>
      </c>
      <c r="AM370" s="26">
        <f>AVERAGE(AM365:AM369)</f>
        <v>12.38527713</v>
      </c>
      <c r="AN370" s="59" t="str">
        <f>IF(MAX(ABS(AJ370-INDIRECT("'summary | ALG^({\gamma}) (low cost instances)'!AV"&amp;ROW('summary | ALG^({gamma}) (low co'!$AV$11)+(ROW()-16)/6)), ABS(AK370-INDIRECT("'summary | ALG^({\gamma}) (low cost instances)'!AW"&amp;ROW('summary | ALG^({gamma}) (low co'!$AW$11)+(ROW()-16)/6)), ABS(AL370-INDIRECT("'summary | ALG^({\gamma}) (low cost instances)'!AX"&amp;ROW('summary | ALG^({gamma}) (low co'!$AX$11)+(ROW()-16)/6)), ABS(AM370-INDIRECT("'summary | ALG^({\gamma}) (low cost instances)'!AY"&amp;ROW('summary | ALG^({gamma}) (low co'!$AY$11)+(ROW()-16)/6)))&lt;0.01, "ok", "not ok")</f>
        <v>ok</v>
      </c>
    </row>
    <row r="371">
      <c r="D371" s="80">
        <v>25.0</v>
      </c>
      <c r="E371" s="68" t="s">
        <v>52</v>
      </c>
      <c r="F371" s="21">
        <v>12065.39</v>
      </c>
      <c r="G371" s="21">
        <v>12065.39</v>
      </c>
      <c r="H371" s="21">
        <v>0.0</v>
      </c>
      <c r="I371" s="21">
        <v>2.13596272468567</v>
      </c>
      <c r="J371" s="58"/>
      <c r="K371" s="21">
        <v>9703.9299585</v>
      </c>
      <c r="L371" s="21">
        <v>9703.9299585</v>
      </c>
      <c r="M371" s="21">
        <v>0.0</v>
      </c>
      <c r="N371" s="21">
        <v>10.0674908161163</v>
      </c>
      <c r="O371" s="58"/>
      <c r="P371" s="21">
        <v>8746.32</v>
      </c>
      <c r="Q371" s="21">
        <v>8746.32</v>
      </c>
      <c r="R371" s="21">
        <v>0.0</v>
      </c>
      <c r="S371" s="21">
        <v>28.3254809379578</v>
      </c>
      <c r="T371" s="58"/>
      <c r="U371" s="21">
        <v>7579.9</v>
      </c>
      <c r="V371" s="21">
        <v>7579.9</v>
      </c>
      <c r="W371" s="21">
        <v>0.0</v>
      </c>
      <c r="X371" s="21">
        <v>47.5409181118012</v>
      </c>
      <c r="Y371" s="58"/>
      <c r="Z371" s="21">
        <v>7329.78</v>
      </c>
      <c r="AA371" s="21">
        <v>7329.78</v>
      </c>
      <c r="AB371" s="21">
        <v>0.0</v>
      </c>
      <c r="AC371" s="21">
        <v>61.7045180797577</v>
      </c>
      <c r="AD371" s="58"/>
      <c r="AE371" s="21">
        <v>8430.58</v>
      </c>
      <c r="AF371" s="21">
        <v>8430.58</v>
      </c>
      <c r="AG371" s="21">
        <v>0.0</v>
      </c>
      <c r="AH371" s="21">
        <v>40.9238650798798</v>
      </c>
      <c r="AI371" s="58"/>
      <c r="AJ371" s="21">
        <v>12013.39</v>
      </c>
      <c r="AK371" s="21">
        <v>12013.39</v>
      </c>
      <c r="AL371" s="21">
        <v>0.0</v>
      </c>
      <c r="AM371" s="21">
        <v>9.19646787643433</v>
      </c>
      <c r="AN371" s="58"/>
    </row>
    <row r="372">
      <c r="E372" s="68" t="s">
        <v>53</v>
      </c>
      <c r="F372" s="21">
        <v>12871.38</v>
      </c>
      <c r="G372" s="21">
        <v>12871.38</v>
      </c>
      <c r="H372" s="21">
        <v>0.0</v>
      </c>
      <c r="I372" s="21">
        <v>46.508941411972</v>
      </c>
      <c r="J372" s="58"/>
      <c r="K372" s="21">
        <v>9417.81</v>
      </c>
      <c r="L372" s="21">
        <v>9417.81</v>
      </c>
      <c r="M372" s="21">
        <v>0.0</v>
      </c>
      <c r="N372" s="21">
        <v>900.452637910843</v>
      </c>
      <c r="O372" s="58"/>
      <c r="P372" s="21">
        <v>9444.28998184675</v>
      </c>
      <c r="Q372" s="21">
        <v>9444.28998184675</v>
      </c>
      <c r="R372" s="21">
        <v>0.0</v>
      </c>
      <c r="S372" s="21">
        <v>4190.43247699738</v>
      </c>
      <c r="T372" s="58"/>
      <c r="U372" s="21">
        <v>8304.87</v>
      </c>
      <c r="V372" s="21">
        <v>8304.87</v>
      </c>
      <c r="W372" s="21">
        <v>0.0</v>
      </c>
      <c r="X372" s="21">
        <v>6420.52299690247</v>
      </c>
      <c r="Y372" s="58"/>
      <c r="Z372" s="21">
        <v>8494.96</v>
      </c>
      <c r="AA372" s="21">
        <v>7251.19888768271</v>
      </c>
      <c r="AB372" s="21">
        <v>0.146411650239353</v>
      </c>
      <c r="AC372" s="21">
        <v>7201.76927685738</v>
      </c>
      <c r="AD372" s="58"/>
      <c r="AE372" s="21">
        <v>8780.41</v>
      </c>
      <c r="AF372" s="21">
        <v>8780.41</v>
      </c>
      <c r="AG372" s="21">
        <v>0.0</v>
      </c>
      <c r="AH372" s="21">
        <v>2061.81304168701</v>
      </c>
      <c r="AI372" s="58"/>
      <c r="AJ372" s="21">
        <v>12773.3799945053</v>
      </c>
      <c r="AK372" s="21">
        <v>12773.3799945053</v>
      </c>
      <c r="AL372" s="21">
        <v>0.0</v>
      </c>
      <c r="AM372" s="21">
        <v>63.7511222362518</v>
      </c>
      <c r="AN372" s="58"/>
    </row>
    <row r="373">
      <c r="E373" s="68" t="s">
        <v>54</v>
      </c>
      <c r="F373" s="21">
        <v>13232.4</v>
      </c>
      <c r="G373" s="21">
        <v>13232.4</v>
      </c>
      <c r="H373" s="21">
        <v>0.0</v>
      </c>
      <c r="I373" s="21">
        <v>25.9019441604614</v>
      </c>
      <c r="J373" s="58"/>
      <c r="K373" s="21">
        <v>10119.3</v>
      </c>
      <c r="L373" s="21">
        <v>10119.3</v>
      </c>
      <c r="M373" s="21">
        <v>0.0</v>
      </c>
      <c r="N373" s="21">
        <v>110.822982549667</v>
      </c>
      <c r="O373" s="58"/>
      <c r="P373" s="21">
        <v>9757.8</v>
      </c>
      <c r="Q373" s="21">
        <v>9757.8</v>
      </c>
      <c r="R373" s="21">
        <v>0.0</v>
      </c>
      <c r="S373" s="21">
        <v>971.494862318039</v>
      </c>
      <c r="T373" s="58"/>
      <c r="U373" s="21">
        <v>8626.86</v>
      </c>
      <c r="V373" s="21">
        <v>8626.86</v>
      </c>
      <c r="W373" s="21">
        <v>0.0</v>
      </c>
      <c r="X373" s="21">
        <v>2018.61562085152</v>
      </c>
      <c r="Y373" s="58"/>
      <c r="Z373" s="21">
        <v>8585.38</v>
      </c>
      <c r="AA373" s="21">
        <v>8217.09985712418</v>
      </c>
      <c r="AB373" s="21">
        <v>0.042896195960554</v>
      </c>
      <c r="AC373" s="21">
        <v>7204.35520291328</v>
      </c>
      <c r="AD373" s="58"/>
      <c r="AE373" s="21">
        <v>10118.46</v>
      </c>
      <c r="AF373" s="21">
        <v>10118.46</v>
      </c>
      <c r="AG373" s="21">
        <v>0.0</v>
      </c>
      <c r="AH373" s="21">
        <v>4372.4377951622</v>
      </c>
      <c r="AI373" s="58"/>
      <c r="AJ373" s="21">
        <v>13232.4</v>
      </c>
      <c r="AK373" s="21">
        <v>13232.4</v>
      </c>
      <c r="AL373" s="21">
        <v>0.0</v>
      </c>
      <c r="AM373" s="21">
        <v>57.9130699634552</v>
      </c>
      <c r="AN373" s="58"/>
    </row>
    <row r="374">
      <c r="E374" s="68" t="s">
        <v>55</v>
      </c>
      <c r="F374" s="21">
        <v>12183.34</v>
      </c>
      <c r="G374" s="21">
        <v>12183.34</v>
      </c>
      <c r="H374" s="21">
        <v>0.0</v>
      </c>
      <c r="I374" s="21">
        <v>3.8343710899353</v>
      </c>
      <c r="J374" s="58"/>
      <c r="K374" s="21">
        <v>12160.28</v>
      </c>
      <c r="L374" s="21">
        <v>12160.28</v>
      </c>
      <c r="M374" s="21">
        <v>0.0</v>
      </c>
      <c r="N374" s="21">
        <v>8.28858637809753</v>
      </c>
      <c r="O374" s="58"/>
      <c r="P374" s="21">
        <v>9173.53</v>
      </c>
      <c r="Q374" s="21">
        <v>9173.53</v>
      </c>
      <c r="R374" s="21">
        <v>0.0</v>
      </c>
      <c r="S374" s="21">
        <v>20.0898048877716</v>
      </c>
      <c r="T374" s="58"/>
      <c r="U374" s="21">
        <v>7799.09</v>
      </c>
      <c r="V374" s="21">
        <v>7799.09</v>
      </c>
      <c r="W374" s="21">
        <v>0.0</v>
      </c>
      <c r="X374" s="21">
        <v>26.5924179553986</v>
      </c>
      <c r="Y374" s="58"/>
      <c r="Z374" s="21">
        <v>7746.19</v>
      </c>
      <c r="AA374" s="21">
        <v>7746.19</v>
      </c>
      <c r="AB374" s="21">
        <v>0.0</v>
      </c>
      <c r="AC374" s="21">
        <v>46.859090089798</v>
      </c>
      <c r="AD374" s="58"/>
      <c r="AE374" s="21">
        <v>8545.5</v>
      </c>
      <c r="AF374" s="21">
        <v>8545.5</v>
      </c>
      <c r="AG374" s="21">
        <v>0.0</v>
      </c>
      <c r="AH374" s="21">
        <v>30.1728012561798</v>
      </c>
      <c r="AI374" s="58"/>
      <c r="AJ374" s="21">
        <v>11984.44</v>
      </c>
      <c r="AK374" s="21">
        <v>11984.44</v>
      </c>
      <c r="AL374" s="21">
        <v>0.0</v>
      </c>
      <c r="AM374" s="21">
        <v>8.84536480903626</v>
      </c>
      <c r="AN374" s="58"/>
    </row>
    <row r="375">
      <c r="E375" s="68" t="s">
        <v>56</v>
      </c>
      <c r="F375" s="21">
        <v>13123.69</v>
      </c>
      <c r="G375" s="21">
        <v>13123.69</v>
      </c>
      <c r="H375" s="21">
        <v>0.0</v>
      </c>
      <c r="I375" s="21">
        <v>24.5545191764832</v>
      </c>
      <c r="J375" s="58"/>
      <c r="K375" s="21">
        <v>9511.32</v>
      </c>
      <c r="L375" s="21">
        <v>9511.32</v>
      </c>
      <c r="M375" s="21">
        <v>0.0</v>
      </c>
      <c r="N375" s="21">
        <v>92.009819984436</v>
      </c>
      <c r="O375" s="58"/>
      <c r="P375" s="21">
        <v>8858.2</v>
      </c>
      <c r="Q375" s="21">
        <v>8858.2</v>
      </c>
      <c r="R375" s="21">
        <v>0.0</v>
      </c>
      <c r="S375" s="21">
        <v>367.07995891571</v>
      </c>
      <c r="T375" s="58"/>
      <c r="U375" s="21">
        <v>8494.99</v>
      </c>
      <c r="V375" s="21">
        <v>8494.99</v>
      </c>
      <c r="W375" s="21">
        <v>0.0</v>
      </c>
      <c r="X375" s="21">
        <v>4761.86107301712</v>
      </c>
      <c r="Y375" s="58"/>
      <c r="Z375" s="21">
        <v>8347.15</v>
      </c>
      <c r="AA375" s="21">
        <v>7970.40572819234</v>
      </c>
      <c r="AB375" s="21">
        <v>0.04513447964966</v>
      </c>
      <c r="AC375" s="21">
        <v>7204.94818305969</v>
      </c>
      <c r="AD375" s="58"/>
      <c r="AE375" s="21">
        <v>9438.4</v>
      </c>
      <c r="AF375" s="21">
        <v>9438.4</v>
      </c>
      <c r="AG375" s="21">
        <v>0.0</v>
      </c>
      <c r="AH375" s="21">
        <v>536.165936946869</v>
      </c>
      <c r="AI375" s="58"/>
      <c r="AJ375" s="21">
        <v>13123.69</v>
      </c>
      <c r="AK375" s="21">
        <v>13123.69</v>
      </c>
      <c r="AL375" s="21">
        <v>0.0</v>
      </c>
      <c r="AM375" s="21">
        <v>23.8551075458527</v>
      </c>
      <c r="AN375" s="58"/>
    </row>
    <row r="376">
      <c r="E376" s="57" t="s">
        <v>21</v>
      </c>
      <c r="F376" s="26">
        <f t="shared" ref="F376:G376" si="271">AVERAGE(F371:F375)</f>
        <v>12695.24</v>
      </c>
      <c r="G376" s="26">
        <f t="shared" si="271"/>
        <v>12695.24</v>
      </c>
      <c r="H376" s="26">
        <f>100*AVERAGE(H371:H375)</f>
        <v>0</v>
      </c>
      <c r="I376" s="26">
        <f>AVERAGE(I371:I375)</f>
        <v>20.58714771</v>
      </c>
      <c r="J376" s="59" t="str">
        <f>IF(MAX(ABS($F376-INDIRECT("'summary | ALG^({\gamma}) (low cost instances)'!F"&amp;ROW('summary | ALG^({gamma}) (low co'!$F$11)+(ROW()-16)/6)), ABS($G376-INDIRECT("'summary | ALG^({\gamma}) (low cost instances)'!G"&amp;ROW('summary | ALG^({gamma}) (low co'!$G$11)+(ROW()-16)/6)), ABS($H376-INDIRECT("'summary | ALG^({\gamma}) (low cost instances)'!H"&amp;ROW('summary | ALG^({gamma}) (low co'!$H$11)+(ROW()-16)/6)), ABS($I376-INDIRECT("'summary | ALG^({\gamma}) (low cost instances)'!I"&amp;ROW('summary | ALG^({gamma}) (low co'!$I$11)+(ROW()-16)/6)))&lt;0.001, "ok", "not ok")</f>
        <v>ok</v>
      </c>
      <c r="K376" s="26">
        <f t="shared" ref="K376:L376" si="272">AVERAGE(K371:K375)</f>
        <v>10182.52799</v>
      </c>
      <c r="L376" s="26">
        <f t="shared" si="272"/>
        <v>10182.52799</v>
      </c>
      <c r="M376" s="26">
        <f>100*AVERAGE(M371:M375)</f>
        <v>0</v>
      </c>
      <c r="N376" s="26">
        <f>AVERAGE(N371:N375)</f>
        <v>224.3283035</v>
      </c>
      <c r="O376" s="59" t="str">
        <f>IF(MAX(ABS(K376-INDIRECT("'summary | ALG^({\gamma}) (low cost instances)'!L"&amp;ROW('summary | ALG^({gamma}) (low co'!$L$11)+(ROW()-16)/6)), ABS(L376-INDIRECT("'summary | ALG^({\gamma}) (low cost instances)'!M"&amp;ROW('summary | ALG^({gamma}) (low co'!$M$11)+(ROW()-16)/6)), ABS($M376-INDIRECT("'summary | ALG^({\gamma}) (low cost instances)'!N"&amp;ROW('summary | ALG^({gamma}) (low co'!$N$11)+(ROW()-16)/6)), ABS($N376-INDIRECT("'summary | ALG^({\gamma}) (low cost instances)'!O"&amp;ROW('summary | ALG^({gamma}) (low co'!$O$11)+(ROW()-16)/6)))&lt;0.00001, "ok", "not ok")</f>
        <v>ok</v>
      </c>
      <c r="P376" s="26">
        <f t="shared" ref="P376:Q376" si="273">AVERAGE(P371:P375)</f>
        <v>9196.027996</v>
      </c>
      <c r="Q376" s="26">
        <f t="shared" si="273"/>
        <v>9196.027996</v>
      </c>
      <c r="R376" s="26">
        <f>100*AVERAGE(R371:R375)</f>
        <v>0</v>
      </c>
      <c r="S376" s="26">
        <f>AVERAGE(S371:S375)</f>
        <v>1115.484517</v>
      </c>
      <c r="T376" s="59" t="str">
        <f>IF(MAX(ABS(P376-INDIRECT("'summary | ALG^({\gamma}) (low cost instances)'!R"&amp;ROW('summary | ALG^({gamma}) (low co'!R$11)+(ROW()-16)/6)), ABS(Q376-INDIRECT("'summary | ALG^({\gamma}) (low cost instances)'!S"&amp;ROW('summary | ALG^({gamma}) (low co'!$S$11)+(ROW()-16)/6)), ABS(R376-INDIRECT("'summary | ALG^({\gamma}) (low cost instances)'!T"&amp;ROW('summary | ALG^({gamma}) (low co'!$T$11)+(ROW()-16)/6)), ABS(S376-INDIRECT("'summary | ALG^({\gamma}) (low cost instances)'!U"&amp;ROW('summary | ALG^({gamma}) (low co'!$U$11)+(ROW()-16)/6)))&lt;0.01, "ok", "not ok")</f>
        <v>ok</v>
      </c>
      <c r="U376" s="26">
        <f t="shared" ref="U376:V376" si="274">AVERAGE(U371:U375)</f>
        <v>8161.142</v>
      </c>
      <c r="V376" s="26">
        <f t="shared" si="274"/>
        <v>8161.142</v>
      </c>
      <c r="W376" s="26">
        <f>100*AVERAGE(W371:W375)</f>
        <v>0</v>
      </c>
      <c r="X376" s="26">
        <f>AVERAGE(X371:X375)</f>
        <v>2655.026605</v>
      </c>
      <c r="Y376" s="59" t="str">
        <f>IF(MAX(ABS(U376-INDIRECT("'summary | ALG^({\gamma}) (low cost instances)'!X"&amp;ROW('summary | ALG^({gamma}) (low co'!X$11)+(ROW()-16)/6)), ABS(V376-INDIRECT("'summary | ALG^({\gamma}) (low cost instances)'!Y"&amp;ROW('summary | ALG^({gamma}) (low co'!Y$11)+(ROW()-16)/6)), ABS(W376-INDIRECT("'summary | ALG^({\gamma}) (low cost instances)'!Z"&amp;ROW('summary | ALG^({gamma}) (low co'!Z$11)+(ROW()-16)/6)), ABS(X376-INDIRECT("'summary | ALG^({\gamma}) (low cost instances)'!AA"&amp;ROW('summary | ALG^({gamma}) (low co'!AA$11)+(ROW()-16)/6)))&lt;0.00001, "ok", "not ok")</f>
        <v>ok</v>
      </c>
      <c r="Z376" s="26">
        <f t="shared" ref="Z376:AA376" si="275">AVERAGE(Z371:Z375)</f>
        <v>8100.692</v>
      </c>
      <c r="AA376" s="26">
        <f t="shared" si="275"/>
        <v>7702.934895</v>
      </c>
      <c r="AB376" s="26">
        <f>100*AVERAGE(AB371:AB375)</f>
        <v>4.688846517</v>
      </c>
      <c r="AC376" s="26">
        <f>AVERAGE(AC371:AC375)</f>
        <v>4343.927254</v>
      </c>
      <c r="AD376" s="59" t="str">
        <f>IF(MAX(ABS(Z376-INDIRECT("'summary | ALG^({\gamma}) (low cost instances)'!AD"&amp;ROW('summary | ALG^({gamma}) (low co'!AD$11)+(ROW()-16)/6)), ABS(AA376-INDIRECT("'summary | ALG^({\gamma}) (low cost instances)'!AE"&amp;ROW('summary | ALG^({gamma}) (low co'!AE$11)+(ROW()-16)/6)), ABS(AB376-INDIRECT("'summary | ALG^({\gamma}) (low cost instances)'!AF"&amp;ROW('summary | ALG^({gamma}) (low co'!AF$11)+(ROW()-16)/6)), ABS(AC376-INDIRECT("'summary | ALG^({\gamma}) (low cost instances)'!AG"&amp;ROW('summary | ALG^({gamma}) (low co'!AG$11)+(ROW()-16)/6)))&lt;0.01, "ok", "not ok")</f>
        <v>ok</v>
      </c>
      <c r="AE376" s="26">
        <f t="shared" ref="AE376:AF376" si="276">AVERAGE(AE371:AE375)</f>
        <v>9062.67</v>
      </c>
      <c r="AF376" s="26">
        <f t="shared" si="276"/>
        <v>9062.67</v>
      </c>
      <c r="AG376" s="26">
        <f>100*AVERAGE(AG371:AG375)</f>
        <v>0</v>
      </c>
      <c r="AH376" s="26">
        <f>AVERAGE(AH371:AH375)</f>
        <v>1408.302688</v>
      </c>
      <c r="AI376" s="59" t="str">
        <f>IF(MAX(ABS(AE376-INDIRECT("'summary | ALG^({\gamma}) (low cost instances)'!AJ"&amp;ROW('summary | ALG^({gamma}) (low co'!$AJ$11)+(ROW()-16)/6)), ABS(AF376-INDIRECT("'summary | ALG^({\gamma}) (low cost instances)'!AK"&amp;ROW('summary | ALG^({gamma}) (low co'!$AK$11)+(ROW()-16)/6)), ABS(AG376-INDIRECT("'summary | ALG^({\gamma}) (low cost instances)'!AL"&amp;ROW('summary | ALG^({gamma}) (low co'!$AL$11)+(ROW()-16)/6)), ABS(AH376-INDIRECT("'summary | ALG^({\gamma}) (low cost instances)'!AM"&amp;ROW('summary | ALG^({gamma}) (low co'!$AM$11)+(ROW()-16)/6)))&lt;0.01, "ok", "not ok")</f>
        <v>ok</v>
      </c>
      <c r="AJ376" s="26">
        <f t="shared" ref="AJ376:AK376" si="277">AVERAGE(AJ371:AJ375)</f>
        <v>12625.46</v>
      </c>
      <c r="AK376" s="26">
        <f t="shared" si="277"/>
        <v>12625.46</v>
      </c>
      <c r="AL376" s="26">
        <f>100*AVERAGE(AL371:AL375)</f>
        <v>0</v>
      </c>
      <c r="AM376" s="26">
        <f>AVERAGE(AM371:AM375)</f>
        <v>32.71222649</v>
      </c>
      <c r="AN376" s="59" t="str">
        <f>IF(MAX(ABS(AJ376-INDIRECT("'summary | ALG^({\gamma}) (low cost instances)'!AV"&amp;ROW('summary | ALG^({gamma}) (low co'!$AV$11)+(ROW()-16)/6)), ABS(AK376-INDIRECT("'summary | ALG^({\gamma}) (low cost instances)'!AW"&amp;ROW('summary | ALG^({gamma}) (low co'!$AW$11)+(ROW()-16)/6)), ABS(AL376-INDIRECT("'summary | ALG^({\gamma}) (low cost instances)'!AX"&amp;ROW('summary | ALG^({gamma}) (low co'!$AX$11)+(ROW()-16)/6)), ABS(AM376-INDIRECT("'summary | ALG^({\gamma}) (low cost instances)'!AY"&amp;ROW('summary | ALG^({gamma}) (low co'!$AY$11)+(ROW()-16)/6)))&lt;0.01, "ok", "not ok")</f>
        <v>ok</v>
      </c>
    </row>
    <row r="377">
      <c r="D377" s="80">
        <v>30.0</v>
      </c>
      <c r="E377" s="68" t="s">
        <v>57</v>
      </c>
      <c r="F377" s="21">
        <v>14054.77</v>
      </c>
      <c r="G377" s="21">
        <v>14054.77</v>
      </c>
      <c r="H377" s="21">
        <v>0.0</v>
      </c>
      <c r="I377" s="21">
        <v>167.056305170059</v>
      </c>
      <c r="J377" s="58"/>
      <c r="K377" s="21">
        <v>14029.79</v>
      </c>
      <c r="L377" s="21">
        <v>14029.79</v>
      </c>
      <c r="M377" s="21">
        <v>0.0</v>
      </c>
      <c r="N377" s="21">
        <v>354.720547199249</v>
      </c>
      <c r="O377" s="58"/>
      <c r="P377" s="21">
        <v>9739.71</v>
      </c>
      <c r="Q377" s="21">
        <v>9685.77851515152</v>
      </c>
      <c r="R377" s="21">
        <v>0.00553727830176492</v>
      </c>
      <c r="S377" s="21">
        <v>7201.74974822998</v>
      </c>
      <c r="T377" s="58"/>
      <c r="U377" s="21">
        <v>9177.17</v>
      </c>
      <c r="V377" s="21">
        <v>8869.39444306489</v>
      </c>
      <c r="W377" s="21">
        <v>0.033537087896935</v>
      </c>
      <c r="X377" s="21">
        <v>7202.16083312035</v>
      </c>
      <c r="Y377" s="58"/>
      <c r="Z377" s="21">
        <v>8988.12</v>
      </c>
      <c r="AA377" s="21">
        <v>8059.19704102608</v>
      </c>
      <c r="AB377" s="21">
        <v>0.103350084219383</v>
      </c>
      <c r="AC377" s="21">
        <v>7210.48142910004</v>
      </c>
      <c r="AD377" s="58"/>
      <c r="AE377" s="21">
        <v>9815.74</v>
      </c>
      <c r="AF377" s="21">
        <v>9815.74</v>
      </c>
      <c r="AG377" s="21">
        <v>0.0</v>
      </c>
      <c r="AH377" s="21">
        <v>5678.27400612831</v>
      </c>
      <c r="AI377" s="58"/>
      <c r="AJ377" s="21">
        <v>14054.77</v>
      </c>
      <c r="AK377" s="21">
        <v>14054.77</v>
      </c>
      <c r="AL377" s="21">
        <v>0.0</v>
      </c>
      <c r="AM377" s="21">
        <v>96.0942959785461</v>
      </c>
      <c r="AN377" s="58"/>
    </row>
    <row r="378">
      <c r="E378" s="68" t="s">
        <v>58</v>
      </c>
      <c r="F378" s="21">
        <v>13090.81</v>
      </c>
      <c r="G378" s="21">
        <v>13090.81</v>
      </c>
      <c r="H378" s="21">
        <v>0.0</v>
      </c>
      <c r="I378" s="21">
        <v>9.73547029495239</v>
      </c>
      <c r="J378" s="58"/>
      <c r="K378" s="21">
        <v>9283.18</v>
      </c>
      <c r="L378" s="21">
        <v>9283.18</v>
      </c>
      <c r="M378" s="21">
        <v>0.0</v>
      </c>
      <c r="N378" s="21">
        <v>41.7586297988892</v>
      </c>
      <c r="O378" s="58"/>
      <c r="P378" s="21">
        <v>9275.63</v>
      </c>
      <c r="Q378" s="21">
        <v>9275.63</v>
      </c>
      <c r="R378" s="21">
        <v>0.0</v>
      </c>
      <c r="S378" s="21">
        <v>279.696570158005</v>
      </c>
      <c r="T378" s="58"/>
      <c r="U378" s="21">
        <v>8403.29985226646</v>
      </c>
      <c r="V378" s="21">
        <v>8403.29985226646</v>
      </c>
      <c r="W378" s="21">
        <v>0.0</v>
      </c>
      <c r="X378" s="21">
        <v>480.298413038254</v>
      </c>
      <c r="Y378" s="58"/>
      <c r="Z378" s="21">
        <v>8205.43</v>
      </c>
      <c r="AA378" s="21">
        <v>8205.43</v>
      </c>
      <c r="AB378" s="21">
        <v>0.0</v>
      </c>
      <c r="AC378" s="21">
        <v>1713.39766192436</v>
      </c>
      <c r="AD378" s="58"/>
      <c r="AE378" s="21">
        <v>8973.43</v>
      </c>
      <c r="AF378" s="21">
        <v>8973.43</v>
      </c>
      <c r="AG378" s="21">
        <v>0.0</v>
      </c>
      <c r="AH378" s="21">
        <v>371.789882898331</v>
      </c>
      <c r="AI378" s="58"/>
      <c r="AJ378" s="21">
        <v>13090.81</v>
      </c>
      <c r="AK378" s="21">
        <v>13090.81</v>
      </c>
      <c r="AL378" s="21">
        <v>0.0</v>
      </c>
      <c r="AM378" s="21">
        <v>27.4089295864105</v>
      </c>
      <c r="AN378" s="58"/>
    </row>
    <row r="379">
      <c r="E379" s="68" t="s">
        <v>59</v>
      </c>
      <c r="F379" s="21">
        <v>13373.77</v>
      </c>
      <c r="G379" s="21">
        <v>13373.77</v>
      </c>
      <c r="H379" s="21">
        <v>0.0</v>
      </c>
      <c r="I379" s="21">
        <v>10.5729761123657</v>
      </c>
      <c r="J379" s="58"/>
      <c r="K379" s="21">
        <v>11664.85</v>
      </c>
      <c r="L379" s="21">
        <v>11664.85</v>
      </c>
      <c r="M379" s="21">
        <v>0.0</v>
      </c>
      <c r="N379" s="21">
        <v>16.6562838554382</v>
      </c>
      <c r="O379" s="58"/>
      <c r="P379" s="21">
        <v>9326.06</v>
      </c>
      <c r="Q379" s="21">
        <v>9326.06</v>
      </c>
      <c r="R379" s="21">
        <v>0.0</v>
      </c>
      <c r="S379" s="21">
        <v>51.634073972702</v>
      </c>
      <c r="T379" s="58"/>
      <c r="U379" s="21">
        <v>8328.77</v>
      </c>
      <c r="V379" s="21">
        <v>8328.77</v>
      </c>
      <c r="W379" s="21">
        <v>0.0</v>
      </c>
      <c r="X379" s="21">
        <v>126.20437836647</v>
      </c>
      <c r="Y379" s="58"/>
      <c r="Z379" s="21">
        <v>8198.96999999999</v>
      </c>
      <c r="AA379" s="21">
        <v>8198.96999999999</v>
      </c>
      <c r="AB379" s="21">
        <v>0.0</v>
      </c>
      <c r="AC379" s="21">
        <v>378.228440284729</v>
      </c>
      <c r="AD379" s="58"/>
      <c r="AE379" s="21">
        <v>10014.92</v>
      </c>
      <c r="AF379" s="21">
        <v>10014.92</v>
      </c>
      <c r="AG379" s="21">
        <v>0.0</v>
      </c>
      <c r="AH379" s="21">
        <v>89.4811723232269</v>
      </c>
      <c r="AI379" s="58"/>
      <c r="AJ379" s="21">
        <v>13373.77</v>
      </c>
      <c r="AK379" s="21">
        <v>13373.77</v>
      </c>
      <c r="AL379" s="21">
        <v>0.0</v>
      </c>
      <c r="AM379" s="21">
        <v>22.4442811012268</v>
      </c>
      <c r="AN379" s="58"/>
    </row>
    <row r="380">
      <c r="E380" s="68" t="s">
        <v>60</v>
      </c>
      <c r="F380" s="21">
        <v>12344.24</v>
      </c>
      <c r="G380" s="21">
        <v>12344.24</v>
      </c>
      <c r="H380" s="21">
        <v>0.0</v>
      </c>
      <c r="I380" s="21">
        <v>6.02761483192444</v>
      </c>
      <c r="J380" s="58"/>
      <c r="K380" s="21">
        <v>10543.22</v>
      </c>
      <c r="L380" s="21">
        <v>10543.22</v>
      </c>
      <c r="M380" s="21">
        <v>0.0</v>
      </c>
      <c r="N380" s="21">
        <v>12.6816318035126</v>
      </c>
      <c r="O380" s="58"/>
      <c r="P380" s="21">
        <v>9137.74</v>
      </c>
      <c r="Q380" s="21">
        <v>9137.74</v>
      </c>
      <c r="R380" s="21">
        <v>0.0</v>
      </c>
      <c r="S380" s="21">
        <v>118.165120124817</v>
      </c>
      <c r="T380" s="58"/>
      <c r="U380" s="21">
        <v>8116.81</v>
      </c>
      <c r="V380" s="21">
        <v>8116.81</v>
      </c>
      <c r="W380" s="21">
        <v>0.0</v>
      </c>
      <c r="X380" s="21">
        <v>201.002055168152</v>
      </c>
      <c r="Y380" s="58"/>
      <c r="Z380" s="21">
        <v>8066.22</v>
      </c>
      <c r="AA380" s="21">
        <v>8066.22</v>
      </c>
      <c r="AB380" s="21">
        <v>0.0</v>
      </c>
      <c r="AC380" s="21">
        <v>667.146509170532</v>
      </c>
      <c r="AD380" s="58"/>
      <c r="AE380" s="21">
        <v>9124.57</v>
      </c>
      <c r="AF380" s="21">
        <v>9124.57</v>
      </c>
      <c r="AG380" s="21">
        <v>0.0</v>
      </c>
      <c r="AH380" s="21">
        <v>95.658123254776</v>
      </c>
      <c r="AI380" s="58"/>
      <c r="AJ380" s="21">
        <v>12367.2</v>
      </c>
      <c r="AK380" s="21">
        <v>12367.2</v>
      </c>
      <c r="AL380" s="21">
        <v>0.0</v>
      </c>
      <c r="AM380" s="21">
        <v>15.9186360836029</v>
      </c>
      <c r="AN380" s="58"/>
    </row>
    <row r="381">
      <c r="E381" s="68" t="s">
        <v>61</v>
      </c>
      <c r="F381" s="21">
        <v>12142.93</v>
      </c>
      <c r="G381" s="21">
        <v>12142.93</v>
      </c>
      <c r="H381" s="21">
        <v>0.0</v>
      </c>
      <c r="I381" s="21">
        <v>50.9401617050171</v>
      </c>
      <c r="J381" s="58"/>
      <c r="K381" s="21">
        <v>10061.26</v>
      </c>
      <c r="L381" s="21">
        <v>10061.26</v>
      </c>
      <c r="M381" s="21">
        <v>0.0</v>
      </c>
      <c r="N381" s="21">
        <v>415.94827413559</v>
      </c>
      <c r="O381" s="58"/>
      <c r="P381" s="21">
        <v>8655.13</v>
      </c>
      <c r="Q381" s="21">
        <v>8547.1194872364</v>
      </c>
      <c r="R381" s="21">
        <v>0.0124793634253442</v>
      </c>
      <c r="S381" s="21">
        <v>7203.77315783501</v>
      </c>
      <c r="T381" s="58"/>
      <c r="U381" s="21">
        <v>7970.53</v>
      </c>
      <c r="V381" s="21">
        <v>7970.53</v>
      </c>
      <c r="W381" s="21">
        <v>0.0</v>
      </c>
      <c r="X381" s="21">
        <v>6634.96387910843</v>
      </c>
      <c r="Y381" s="58"/>
      <c r="Z381" s="21">
        <v>8036.89</v>
      </c>
      <c r="AA381" s="21">
        <v>7102.03174073292</v>
      </c>
      <c r="AB381" s="21">
        <v>0.116320897669008</v>
      </c>
      <c r="AC381" s="21">
        <v>7202.48360013962</v>
      </c>
      <c r="AD381" s="58"/>
      <c r="AE381" s="21">
        <v>8672.74459009018</v>
      </c>
      <c r="AF381" s="21">
        <v>8672.74459009018</v>
      </c>
      <c r="AG381" s="21">
        <v>0.0</v>
      </c>
      <c r="AH381" s="21">
        <v>2989.02097249031</v>
      </c>
      <c r="AI381" s="58"/>
      <c r="AJ381" s="21">
        <v>12004.97</v>
      </c>
      <c r="AK381" s="21">
        <v>12004.97</v>
      </c>
      <c r="AL381" s="21">
        <v>0.0</v>
      </c>
      <c r="AM381" s="21">
        <v>87.9987366199493</v>
      </c>
      <c r="AN381" s="58"/>
    </row>
    <row r="382">
      <c r="E382" s="57" t="s">
        <v>21</v>
      </c>
      <c r="F382" s="26">
        <f t="shared" ref="F382:G382" si="278">AVERAGE(F377:F381)</f>
        <v>13001.304</v>
      </c>
      <c r="G382" s="26">
        <f t="shared" si="278"/>
        <v>13001.304</v>
      </c>
      <c r="H382" s="26">
        <f>100*AVERAGE(H377:H381)</f>
        <v>0</v>
      </c>
      <c r="I382" s="26">
        <f>AVERAGE(I377:I381)</f>
        <v>48.86650562</v>
      </c>
      <c r="J382" s="59" t="str">
        <f>IF(MAX(ABS($F382-INDIRECT("'summary | ALG^({\gamma}) (low cost instances)'!F"&amp;ROW('summary | ALG^({gamma}) (low co'!$F$11)+(ROW()-16)/6)), ABS($G382-INDIRECT("'summary | ALG^({\gamma}) (low cost instances)'!G"&amp;ROW('summary | ALG^({gamma}) (low co'!$G$11)+(ROW()-16)/6)), ABS($H382-INDIRECT("'summary | ALG^({\gamma}) (low cost instances)'!H"&amp;ROW('summary | ALG^({gamma}) (low co'!$H$11)+(ROW()-16)/6)), ABS($I382-INDIRECT("'summary | ALG^({\gamma}) (low cost instances)'!I"&amp;ROW('summary | ALG^({gamma}) (low co'!$I$11)+(ROW()-16)/6)))&lt;0.001, "ok", "not ok")</f>
        <v>ok</v>
      </c>
      <c r="K382" s="26">
        <f t="shared" ref="K382:L382" si="279">AVERAGE(K377:K381)</f>
        <v>11116.46</v>
      </c>
      <c r="L382" s="26">
        <f t="shared" si="279"/>
        <v>11116.46</v>
      </c>
      <c r="M382" s="26">
        <f>100*AVERAGE(M377:M381)</f>
        <v>0</v>
      </c>
      <c r="N382" s="26">
        <f>AVERAGE(N377:N381)</f>
        <v>168.3530734</v>
      </c>
      <c r="O382" s="59" t="str">
        <f>IF(MAX(ABS(K382-INDIRECT("'summary | ALG^({\gamma}) (low cost instances)'!L"&amp;ROW('summary | ALG^({gamma}) (low co'!$L$11)+(ROW()-16)/6)), ABS(L382-INDIRECT("'summary | ALG^({\gamma}) (low cost instances)'!M"&amp;ROW('summary | ALG^({gamma}) (low co'!$M$11)+(ROW()-16)/6)), ABS($M382-INDIRECT("'summary | ALG^({\gamma}) (low cost instances)'!N"&amp;ROW('summary | ALG^({gamma}) (low co'!$N$11)+(ROW()-16)/6)), ABS($N382-INDIRECT("'summary | ALG^({\gamma}) (low cost instances)'!O"&amp;ROW('summary | ALG^({gamma}) (low co'!$O$11)+(ROW()-16)/6)))&lt;0.00001, "ok", "not ok")</f>
        <v>ok</v>
      </c>
      <c r="P382" s="26">
        <f t="shared" ref="P382:Q382" si="280">AVERAGE(P377:P381)</f>
        <v>9226.854</v>
      </c>
      <c r="Q382" s="26">
        <f t="shared" si="280"/>
        <v>9194.4656</v>
      </c>
      <c r="R382" s="26">
        <f>100*AVERAGE(R377:R381)</f>
        <v>0.3603328345</v>
      </c>
      <c r="S382" s="26">
        <f>AVERAGE(S377:S381)</f>
        <v>2971.003734</v>
      </c>
      <c r="T382" s="59" t="str">
        <f>IF(MAX(ABS(P382-INDIRECT("'summary | ALG^({\gamma}) (low cost instances)'!R"&amp;ROW('summary | ALG^({gamma}) (low co'!R$11)+(ROW()-16)/6)), ABS(Q382-INDIRECT("'summary | ALG^({\gamma}) (low cost instances)'!S"&amp;ROW('summary | ALG^({gamma}) (low co'!$S$11)+(ROW()-16)/6)), ABS(R382-INDIRECT("'summary | ALG^({\gamma}) (low cost instances)'!T"&amp;ROW('summary | ALG^({gamma}) (low co'!$T$11)+(ROW()-16)/6)), ABS(S382-INDIRECT("'summary | ALG^({\gamma}) (low cost instances)'!U"&amp;ROW('summary | ALG^({gamma}) (low co'!$U$11)+(ROW()-16)/6)))&lt;0.01, "ok", "not ok")</f>
        <v>ok</v>
      </c>
      <c r="U382" s="26">
        <f t="shared" ref="U382:V382" si="281">AVERAGE(U377:U381)</f>
        <v>8399.31597</v>
      </c>
      <c r="V382" s="26">
        <f t="shared" si="281"/>
        <v>8337.760859</v>
      </c>
      <c r="W382" s="26">
        <f>100*AVERAGE(W377:W381)</f>
        <v>0.6707417579</v>
      </c>
      <c r="X382" s="26">
        <f>AVERAGE(X377:X381)</f>
        <v>2928.925912</v>
      </c>
      <c r="Y382" s="59" t="str">
        <f>IF(MAX(ABS(U382-INDIRECT("'summary | ALG^({\gamma}) (low cost instances)'!X"&amp;ROW('summary | ALG^({gamma}) (low co'!X$11)+(ROW()-16)/6)), ABS(V382-INDIRECT("'summary | ALG^({\gamma}) (low cost instances)'!Y"&amp;ROW('summary | ALG^({gamma}) (low co'!Y$11)+(ROW()-16)/6)), ABS(W382-INDIRECT("'summary | ALG^({\gamma}) (low cost instances)'!Z"&amp;ROW('summary | ALG^({gamma}) (low co'!Z$11)+(ROW()-16)/6)), ABS(X382-INDIRECT("'summary | ALG^({\gamma}) (low cost instances)'!AA"&amp;ROW('summary | ALG^({gamma}) (low co'!AA$11)+(ROW()-16)/6)))&lt;0.00001, "ok", "not ok")</f>
        <v>ok</v>
      </c>
      <c r="Z382" s="26">
        <f t="shared" ref="Z382:AA382" si="282">AVERAGE(Z377:Z381)</f>
        <v>8299.126</v>
      </c>
      <c r="AA382" s="26">
        <f t="shared" si="282"/>
        <v>7926.369756</v>
      </c>
      <c r="AB382" s="26">
        <f>100*AVERAGE(AB377:AB381)</f>
        <v>4.393419638</v>
      </c>
      <c r="AC382" s="26">
        <f>AVERAGE(AC377:AC381)</f>
        <v>3434.347528</v>
      </c>
      <c r="AD382" s="59" t="str">
        <f>IF(MAX(ABS(Z382-INDIRECT("'summary | ALG^({\gamma}) (low cost instances)'!AD"&amp;ROW('summary | ALG^({gamma}) (low co'!AD$11)+(ROW()-16)/6)), ABS(AA382-INDIRECT("'summary | ALG^({\gamma}) (low cost instances)'!AE"&amp;ROW('summary | ALG^({gamma}) (low co'!AE$11)+(ROW()-16)/6)), ABS(AB382-INDIRECT("'summary | ALG^({\gamma}) (low cost instances)'!AF"&amp;ROW('summary | ALG^({gamma}) (low co'!AF$11)+(ROW()-16)/6)), ABS(AC382-INDIRECT("'summary | ALG^({\gamma}) (low cost instances)'!AG"&amp;ROW('summary | ALG^({gamma}) (low co'!AG$11)+(ROW()-16)/6)))&lt;0.01, "ok", "not ok")</f>
        <v>ok</v>
      </c>
      <c r="AE382" s="26">
        <f t="shared" ref="AE382:AF382" si="283">AVERAGE(AE377:AE381)</f>
        <v>9320.280918</v>
      </c>
      <c r="AF382" s="26">
        <f t="shared" si="283"/>
        <v>9320.280918</v>
      </c>
      <c r="AG382" s="26">
        <f>100*AVERAGE(AG377:AG381)</f>
        <v>0</v>
      </c>
      <c r="AH382" s="26">
        <f>AVERAGE(AH377:AH381)</f>
        <v>1844.844831</v>
      </c>
      <c r="AI382" s="59" t="str">
        <f>IF(MAX(ABS(AE382-INDIRECT("'summary | ALG^({\gamma}) (low cost instances)'!AJ"&amp;ROW('summary | ALG^({gamma}) (low co'!$AJ$11)+(ROW()-16)/6)), ABS(AF382-INDIRECT("'summary | ALG^({\gamma}) (low cost instances)'!AK"&amp;ROW('summary | ALG^({gamma}) (low co'!$AK$11)+(ROW()-16)/6)), ABS(AG382-INDIRECT("'summary | ALG^({\gamma}) (low cost instances)'!AL"&amp;ROW('summary | ALG^({gamma}) (low co'!$AL$11)+(ROW()-16)/6)), ABS(AH382-INDIRECT("'summary | ALG^({\gamma}) (low cost instances)'!AM"&amp;ROW('summary | ALG^({gamma}) (low co'!$AM$11)+(ROW()-16)/6)))&lt;0.01, "ok", "not ok")</f>
        <v>ok</v>
      </c>
      <c r="AJ382" s="26">
        <f t="shared" ref="AJ382:AK382" si="284">AVERAGE(AJ377:AJ381)</f>
        <v>12978.304</v>
      </c>
      <c r="AK382" s="26">
        <f t="shared" si="284"/>
        <v>12978.304</v>
      </c>
      <c r="AL382" s="26">
        <f>100*AVERAGE(AL377:AL381)</f>
        <v>0</v>
      </c>
      <c r="AM382" s="26">
        <f>AVERAGE(AM377:AM381)</f>
        <v>49.97297587</v>
      </c>
      <c r="AN382" s="59" t="str">
        <f>IF(MAX(ABS(AJ382-INDIRECT("'summary | ALG^({\gamma}) (low cost instances)'!AV"&amp;ROW('summary | ALG^({gamma}) (low co'!$AV$11)+(ROW()-16)/6)), ABS(AK382-INDIRECT("'summary | ALG^({\gamma}) (low cost instances)'!AW"&amp;ROW('summary | ALG^({gamma}) (low co'!$AW$11)+(ROW()-16)/6)), ABS(AL382-INDIRECT("'summary | ALG^({\gamma}) (low cost instances)'!AX"&amp;ROW('summary | ALG^({gamma}) (low co'!$AX$11)+(ROW()-16)/6)), ABS(AM382-INDIRECT("'summary | ALG^({\gamma}) (low cost instances)'!AY"&amp;ROW('summary | ALG^({gamma}) (low co'!$AY$11)+(ROW()-16)/6)))&lt;0.01, "ok", "not ok")</f>
        <v>ok</v>
      </c>
    </row>
    <row r="383">
      <c r="E383" s="69"/>
      <c r="F383" s="27"/>
      <c r="G383" s="27"/>
      <c r="H383" s="27"/>
      <c r="I383" s="27"/>
      <c r="J383" s="58"/>
      <c r="K383" s="70"/>
      <c r="L383" s="70"/>
      <c r="M383" s="70"/>
      <c r="N383" s="70"/>
      <c r="O383" s="58"/>
      <c r="P383" s="70"/>
      <c r="Q383" s="70"/>
      <c r="R383" s="70"/>
      <c r="S383" s="70"/>
      <c r="T383" s="58"/>
      <c r="U383" s="70"/>
      <c r="V383" s="70"/>
      <c r="W383" s="70"/>
      <c r="X383" s="70"/>
      <c r="Y383" s="58"/>
      <c r="Z383" s="70"/>
      <c r="AA383" s="70"/>
      <c r="AB383" s="70"/>
      <c r="AC383" s="70"/>
      <c r="AD383" s="58"/>
      <c r="AE383" s="27"/>
      <c r="AF383" s="27"/>
      <c r="AG383" s="27"/>
      <c r="AH383" s="27"/>
      <c r="AI383" s="58"/>
      <c r="AJ383" s="27"/>
      <c r="AK383" s="27"/>
      <c r="AL383" s="27"/>
      <c r="AM383" s="27"/>
      <c r="AN383" s="58"/>
    </row>
    <row r="384">
      <c r="C384" s="5">
        <v>3.0</v>
      </c>
      <c r="D384" s="80">
        <v>5.0</v>
      </c>
      <c r="E384" s="68" t="s">
        <v>32</v>
      </c>
      <c r="F384" s="21">
        <v>6509.08</v>
      </c>
      <c r="G384" s="21">
        <v>6509.08</v>
      </c>
      <c r="H384" s="21">
        <v>0.0</v>
      </c>
      <c r="I384" s="21">
        <v>0.108982801437378</v>
      </c>
      <c r="J384" s="58"/>
      <c r="K384" s="21">
        <v>6046.85</v>
      </c>
      <c r="L384" s="21">
        <v>6046.85</v>
      </c>
      <c r="M384" s="21">
        <v>0.0</v>
      </c>
      <c r="N384" s="21">
        <v>0.725609064102173</v>
      </c>
      <c r="O384" s="58"/>
      <c r="P384" s="21">
        <v>5501.82</v>
      </c>
      <c r="Q384" s="21">
        <v>5501.82</v>
      </c>
      <c r="R384" s="21">
        <v>0.0</v>
      </c>
      <c r="S384" s="21">
        <v>1.25751209259033</v>
      </c>
      <c r="T384" s="58"/>
      <c r="U384" s="21">
        <v>4743.11</v>
      </c>
      <c r="V384" s="21">
        <v>4743.11</v>
      </c>
      <c r="W384" s="21">
        <v>0.0</v>
      </c>
      <c r="X384" s="21">
        <v>3.1476137638092</v>
      </c>
      <c r="Y384" s="58"/>
      <c r="Z384" s="21">
        <v>4617.59</v>
      </c>
      <c r="AA384" s="21">
        <v>4617.59</v>
      </c>
      <c r="AB384" s="21">
        <v>0.0</v>
      </c>
      <c r="AC384" s="21">
        <v>2.58825516700745</v>
      </c>
      <c r="AD384" s="58"/>
      <c r="AE384" s="21">
        <v>4995.69</v>
      </c>
      <c r="AF384" s="21">
        <v>4995.69</v>
      </c>
      <c r="AG384" s="21">
        <v>0.0</v>
      </c>
      <c r="AH384" s="21">
        <v>1.78193211555481</v>
      </c>
      <c r="AI384" s="58"/>
      <c r="AJ384" s="21">
        <v>6509.08</v>
      </c>
      <c r="AK384" s="21">
        <v>6509.08</v>
      </c>
      <c r="AL384" s="21">
        <v>0.0</v>
      </c>
      <c r="AM384" s="21">
        <v>0.177553176879883</v>
      </c>
      <c r="AN384" s="58"/>
    </row>
    <row r="385">
      <c r="E385" s="68" t="s">
        <v>33</v>
      </c>
      <c r="F385" s="21">
        <v>5765.48</v>
      </c>
      <c r="G385" s="21">
        <v>5765.48</v>
      </c>
      <c r="H385" s="21">
        <v>0.0</v>
      </c>
      <c r="I385" s="21">
        <v>0.0742120742797852</v>
      </c>
      <c r="J385" s="58"/>
      <c r="K385" s="21">
        <v>4738.05</v>
      </c>
      <c r="L385" s="21">
        <v>4738.05</v>
      </c>
      <c r="M385" s="21">
        <v>0.0</v>
      </c>
      <c r="N385" s="21">
        <v>0.789918661117554</v>
      </c>
      <c r="O385" s="58"/>
      <c r="P385" s="21">
        <v>4950.49</v>
      </c>
      <c r="Q385" s="21">
        <v>4950.49</v>
      </c>
      <c r="R385" s="21">
        <v>0.0</v>
      </c>
      <c r="S385" s="21">
        <v>1.83186411857605</v>
      </c>
      <c r="T385" s="58"/>
      <c r="U385" s="21">
        <v>4197.5</v>
      </c>
      <c r="V385" s="21">
        <v>4197.5</v>
      </c>
      <c r="W385" s="21">
        <v>0.0</v>
      </c>
      <c r="X385" s="21">
        <v>3.88405394554138</v>
      </c>
      <c r="Y385" s="58"/>
      <c r="Z385" s="21">
        <v>4185.64</v>
      </c>
      <c r="AA385" s="21">
        <v>4185.64</v>
      </c>
      <c r="AB385" s="21">
        <v>0.0</v>
      </c>
      <c r="AC385" s="21">
        <v>16.2141108512878</v>
      </c>
      <c r="AD385" s="58"/>
      <c r="AE385" s="21">
        <v>4186.78</v>
      </c>
      <c r="AF385" s="21">
        <v>4186.78</v>
      </c>
      <c r="AG385" s="21">
        <v>0.0</v>
      </c>
      <c r="AH385" s="21">
        <v>3.34506011009216</v>
      </c>
      <c r="AI385" s="58"/>
      <c r="AJ385" s="21">
        <v>5588.02</v>
      </c>
      <c r="AK385" s="21">
        <v>5588.02</v>
      </c>
      <c r="AL385" s="21">
        <v>0.0</v>
      </c>
      <c r="AM385" s="21">
        <v>0.113531827926636</v>
      </c>
      <c r="AN385" s="58"/>
    </row>
    <row r="386">
      <c r="E386" s="68" t="s">
        <v>34</v>
      </c>
      <c r="F386" s="21">
        <v>10794.54</v>
      </c>
      <c r="G386" s="21">
        <v>10794.54</v>
      </c>
      <c r="H386" s="21">
        <v>0.0</v>
      </c>
      <c r="I386" s="21">
        <v>0.0499069690704346</v>
      </c>
      <c r="J386" s="58"/>
      <c r="K386" s="21">
        <v>7959.09</v>
      </c>
      <c r="L386" s="21">
        <v>7959.09</v>
      </c>
      <c r="M386" s="21">
        <v>0.0</v>
      </c>
      <c r="N386" s="21">
        <v>0.700551748275757</v>
      </c>
      <c r="O386" s="58"/>
      <c r="P386" s="21">
        <v>7956.53</v>
      </c>
      <c r="Q386" s="21">
        <v>7956.53</v>
      </c>
      <c r="R386" s="21">
        <v>0.0</v>
      </c>
      <c r="S386" s="21">
        <v>1.32556962966919</v>
      </c>
      <c r="T386" s="58"/>
      <c r="U386" s="21">
        <v>7906.45</v>
      </c>
      <c r="V386" s="21">
        <v>7906.45</v>
      </c>
      <c r="W386" s="21">
        <v>0.0</v>
      </c>
      <c r="X386" s="21">
        <v>2.81218671798706</v>
      </c>
      <c r="Y386" s="58"/>
      <c r="Z386" s="21">
        <v>7667.42</v>
      </c>
      <c r="AA386" s="21">
        <v>7667.42</v>
      </c>
      <c r="AB386" s="21">
        <v>0.0</v>
      </c>
      <c r="AC386" s="21">
        <v>3.33376693725586</v>
      </c>
      <c r="AD386" s="58"/>
      <c r="AE386" s="21">
        <v>8191.01</v>
      </c>
      <c r="AF386" s="21">
        <v>8191.01</v>
      </c>
      <c r="AG386" s="21">
        <v>0.0</v>
      </c>
      <c r="AH386" s="21">
        <v>3.79975533485413</v>
      </c>
      <c r="AI386" s="58"/>
      <c r="AJ386" s="21">
        <v>10794.54</v>
      </c>
      <c r="AK386" s="21">
        <v>10794.54</v>
      </c>
      <c r="AL386" s="21">
        <v>0.0</v>
      </c>
      <c r="AM386" s="21">
        <v>0.0949900150299072</v>
      </c>
      <c r="AN386" s="58"/>
    </row>
    <row r="387">
      <c r="E387" s="68" t="s">
        <v>35</v>
      </c>
      <c r="F387" s="21">
        <v>6723.32</v>
      </c>
      <c r="G387" s="21">
        <v>6723.32</v>
      </c>
      <c r="H387" s="21">
        <v>0.0</v>
      </c>
      <c r="I387" s="21">
        <v>0.0853850841522217</v>
      </c>
      <c r="J387" s="58"/>
      <c r="K387" s="21">
        <v>4743.72</v>
      </c>
      <c r="L387" s="21">
        <v>4743.72</v>
      </c>
      <c r="M387" s="21">
        <v>0.0</v>
      </c>
      <c r="N387" s="21">
        <v>0.992184162139893</v>
      </c>
      <c r="O387" s="58"/>
      <c r="P387" s="21">
        <v>4889.98</v>
      </c>
      <c r="Q387" s="21">
        <v>4889.98</v>
      </c>
      <c r="R387" s="21">
        <v>0.0</v>
      </c>
      <c r="S387" s="21">
        <v>1.39184379577637</v>
      </c>
      <c r="T387" s="58"/>
      <c r="U387" s="21">
        <v>4465.87</v>
      </c>
      <c r="V387" s="21">
        <v>4465.87</v>
      </c>
      <c r="W387" s="21">
        <v>0.0</v>
      </c>
      <c r="X387" s="21">
        <v>2.12559103965759</v>
      </c>
      <c r="Y387" s="58"/>
      <c r="Z387" s="21">
        <v>4465.87</v>
      </c>
      <c r="AA387" s="21">
        <v>4465.87</v>
      </c>
      <c r="AB387" s="21">
        <v>0.0</v>
      </c>
      <c r="AC387" s="21">
        <v>2.72027993202209</v>
      </c>
      <c r="AD387" s="58"/>
      <c r="AE387" s="21">
        <v>4711.6</v>
      </c>
      <c r="AF387" s="21">
        <v>4711.6</v>
      </c>
      <c r="AG387" s="21">
        <v>0.0</v>
      </c>
      <c r="AH387" s="21">
        <v>2.59729814529419</v>
      </c>
      <c r="AI387" s="58"/>
      <c r="AJ387" s="21">
        <v>6579.66</v>
      </c>
      <c r="AK387" s="21">
        <v>6579.66</v>
      </c>
      <c r="AL387" s="21">
        <v>0.0</v>
      </c>
      <c r="AM387" s="21">
        <v>0.271821022033691</v>
      </c>
      <c r="AN387" s="58"/>
    </row>
    <row r="388">
      <c r="E388" s="68" t="s">
        <v>36</v>
      </c>
      <c r="F388" s="21">
        <v>5549.53</v>
      </c>
      <c r="G388" s="21">
        <v>5549.53</v>
      </c>
      <c r="H388" s="21">
        <v>0.0</v>
      </c>
      <c r="I388" s="21">
        <v>0.0701546669006348</v>
      </c>
      <c r="J388" s="58"/>
      <c r="K388" s="21">
        <v>4030.18</v>
      </c>
      <c r="L388" s="21">
        <v>4030.18</v>
      </c>
      <c r="M388" s="21">
        <v>0.0</v>
      </c>
      <c r="N388" s="21">
        <v>0.834169864654541</v>
      </c>
      <c r="O388" s="58"/>
      <c r="P388" s="21">
        <v>4168.43</v>
      </c>
      <c r="Q388" s="21">
        <v>4168.43</v>
      </c>
      <c r="R388" s="21">
        <v>0.0</v>
      </c>
      <c r="S388" s="21">
        <v>2.62214875221252</v>
      </c>
      <c r="T388" s="58"/>
      <c r="U388" s="21">
        <v>3859.99</v>
      </c>
      <c r="V388" s="21">
        <v>3859.99</v>
      </c>
      <c r="W388" s="21">
        <v>0.0</v>
      </c>
      <c r="X388" s="21">
        <v>486.974159002304</v>
      </c>
      <c r="Y388" s="58"/>
      <c r="Z388" s="21">
        <v>3842.29994887751</v>
      </c>
      <c r="AA388" s="21">
        <v>3842.29994887751</v>
      </c>
      <c r="AB388" s="21">
        <v>0.0</v>
      </c>
      <c r="AC388" s="21">
        <v>17.5649452209473</v>
      </c>
      <c r="AD388" s="58"/>
      <c r="AE388" s="21">
        <v>4002.03</v>
      </c>
      <c r="AF388" s="21">
        <v>4002.03</v>
      </c>
      <c r="AG388" s="21">
        <v>0.0</v>
      </c>
      <c r="AH388" s="21">
        <v>5.34828519821167</v>
      </c>
      <c r="AI388" s="58"/>
      <c r="AJ388" s="21">
        <v>5549.53</v>
      </c>
      <c r="AK388" s="21">
        <v>5549.53</v>
      </c>
      <c r="AL388" s="21">
        <v>0.0</v>
      </c>
      <c r="AM388" s="21">
        <v>0.100514650344849</v>
      </c>
      <c r="AN388" s="58"/>
    </row>
    <row r="389">
      <c r="E389" s="57" t="s">
        <v>21</v>
      </c>
      <c r="F389" s="26">
        <f t="shared" ref="F389:G389" si="285">AVERAGE(F384:F388)</f>
        <v>7068.39</v>
      </c>
      <c r="G389" s="26">
        <f t="shared" si="285"/>
        <v>7068.39</v>
      </c>
      <c r="H389" s="26">
        <f>100*AVERAGE(H384:H388)</f>
        <v>0</v>
      </c>
      <c r="I389" s="26">
        <f>AVERAGE(I384:I388)</f>
        <v>0.07772831917</v>
      </c>
      <c r="J389" s="59" t="str">
        <f>IF(MAX(ABS($F389-INDIRECT("'summary | ALG^({\gamma}) (low cost instances)'!F"&amp;ROW('summary | ALG^({gamma}) (low co'!$F$12)+(ROW()-17)/6)), ABS($G389-INDIRECT("'summary | ALG^({\gamma}) (low cost instances)'!G"&amp;ROW('summary | ALG^({gamma}) (low co'!$G$12)+(ROW()-17)/6)), ABS($H389-INDIRECT("'summary | ALG^({\gamma}) (low cost instances)'!H"&amp;ROW('summary | ALG^({gamma}) (low co'!$H$12)+(ROW()-17)/6)), ABS($I389-INDIRECT("'summary | ALG^({\gamma}) (low cost instances)'!I"&amp;ROW('summary | ALG^({gamma}) (low co'!$I$12)+(ROW()-17)/6)))&lt;0.001, "ok", "not ok")</f>
        <v>ok</v>
      </c>
      <c r="K389" s="26">
        <f t="shared" ref="K389:L389" si="286">AVERAGE(K384:K388)</f>
        <v>5503.578</v>
      </c>
      <c r="L389" s="26">
        <f t="shared" si="286"/>
        <v>5503.578</v>
      </c>
      <c r="M389" s="26">
        <f>100*AVERAGE(M384:M388)</f>
        <v>0</v>
      </c>
      <c r="N389" s="26">
        <f>AVERAGE(N384:N388)</f>
        <v>0.8084867001</v>
      </c>
      <c r="O389" s="59" t="str">
        <f>IF(MAX(ABS(K389-INDIRECT("'summary | ALG^({\gamma}) (low cost instances)'!L"&amp;ROW('summary | ALG^({gamma}) (low co'!$L$12)+(ROW()-17)/6)), ABS(L389-INDIRECT("'summary | ALG^({\gamma}) (low cost instances)'!M"&amp;ROW('summary | ALG^({gamma}) (low co'!$M$12)+(ROW()-17)/6)), ABS($M389-INDIRECT("'summary | ALG^({\gamma}) (low cost instances)'!N"&amp;ROW('summary | ALG^({gamma}) (low co'!$N$12)+(ROW()-17)/6)), ABS($N389-INDIRECT("'summary | ALG^({\gamma}) (low cost instances)'!O"&amp;ROW('summary | ALG^({gamma}) (low co'!$O$12)+(ROW()-17)/6)))&lt;0.00001, "ok", "not ok")</f>
        <v>ok</v>
      </c>
      <c r="P389" s="26">
        <f t="shared" ref="P389:Q389" si="287">AVERAGE(P384:P388)</f>
        <v>5493.45</v>
      </c>
      <c r="Q389" s="26">
        <f t="shared" si="287"/>
        <v>5493.45</v>
      </c>
      <c r="R389" s="26">
        <f>100*AVERAGE(R384:R388)</f>
        <v>0</v>
      </c>
      <c r="S389" s="26">
        <f>AVERAGE(S384:S388)</f>
        <v>1.685787678</v>
      </c>
      <c r="T389" s="59" t="str">
        <f>IF(MAX(ABS(P389-INDIRECT("'summary | ALG^({\gamma}) (low cost instances)'!R"&amp;ROW('summary | ALG^({gamma}) (low co'!R$12)+(ROW()-17)/6)), ABS(Q389-INDIRECT("'summary | ALG^({\gamma}) (low cost instances)'!S"&amp;ROW('summary | ALG^({gamma}) (low co'!$S$12)+(ROW()-17)/6)), ABS(R389-INDIRECT("'summary | ALG^({\gamma}) (low cost instances)'!T"&amp;ROW('summary | ALG^({gamma}) (low co'!$T$12)+(ROW()-17)/6)), ABS(S389-INDIRECT("'summary | ALG^({\gamma}) (low cost instances)'!U"&amp;ROW('summary | ALG^({gamma}) (low co'!$U$12)+(ROW()-17)/6)))&lt;0.01, "ok", "not ok")</f>
        <v>ok</v>
      </c>
      <c r="U389" s="26">
        <f t="shared" ref="U389:V389" si="288">AVERAGE(U384:U388)</f>
        <v>5034.584</v>
      </c>
      <c r="V389" s="26">
        <f t="shared" si="288"/>
        <v>5034.584</v>
      </c>
      <c r="W389" s="26">
        <f>100*AVERAGE(W384:W388)</f>
        <v>0</v>
      </c>
      <c r="X389" s="26">
        <f>AVERAGE(X384:X388)</f>
        <v>99.78872089</v>
      </c>
      <c r="Y389" s="59" t="str">
        <f>IF(MAX(ABS(U389-INDIRECT("'summary | ALG^({\gamma}) (low cost instances)'!X"&amp;ROW('summary | ALG^({gamma}) (low co'!X$12)+(ROW()-17)/6)), ABS(V389-INDIRECT("'summary | ALG^({\gamma}) (low cost instances)'!Y"&amp;ROW('summary | ALG^({gamma}) (low co'!Y$12)+(ROW()-17)/6)), ABS(W389-INDIRECT("'summary | ALG^({\gamma}) (low cost instances)'!Z"&amp;ROW('summary | ALG^({gamma}) (low co'!Z$12)+(ROW()-17)/6)), ABS(X389-INDIRECT("'summary | ALG^({\gamma}) (low cost instances)'!AA"&amp;ROW('summary | ALG^({gamma}) (low co'!AA$12)+(ROW()-17)/6)))&lt;0.00001, "ok", "not ok")</f>
        <v>ok</v>
      </c>
      <c r="Z389" s="26">
        <f t="shared" ref="Z389:AA389" si="289">AVERAGE(Z384:Z388)</f>
        <v>4955.76399</v>
      </c>
      <c r="AA389" s="26">
        <f t="shared" si="289"/>
        <v>4955.76399</v>
      </c>
      <c r="AB389" s="26">
        <f>100*AVERAGE(AB384:AB388)</f>
        <v>0</v>
      </c>
      <c r="AC389" s="26">
        <f>AVERAGE(AC384:AC388)</f>
        <v>8.484271622</v>
      </c>
      <c r="AD389" s="59" t="str">
        <f>IF(MAX(ABS(Z389-INDIRECT("'summary | ALG^({\gamma}) (low cost instances)'!AD"&amp;ROW('summary | ALG^({gamma}) (low co'!AD$12)+(ROW()-17)/6)), ABS(AA389-INDIRECT("'summary | ALG^({\gamma}) (low cost instances)'!AE"&amp;ROW('summary | ALG^({gamma}) (low co'!AE$12)+(ROW()-17)/6)), ABS(AB389-INDIRECT("'summary | ALG^({\gamma}) (low cost instances)'!AF"&amp;ROW('summary | ALG^({gamma}) (low co'!AF$12)+(ROW()-17)/6)), ABS(AC389-INDIRECT("'summary | ALG^({\gamma}) (low cost instances)'!AG"&amp;ROW('summary | ALG^({gamma}) (low co'!AG$12)+(ROW()-17)/6)))&lt;0.01, "ok", "not ok")</f>
        <v>ok</v>
      </c>
      <c r="AE389" s="26">
        <f t="shared" ref="AE389:AF389" si="290">AVERAGE(AE384:AE388)</f>
        <v>5217.422</v>
      </c>
      <c r="AF389" s="26">
        <f t="shared" si="290"/>
        <v>5217.422</v>
      </c>
      <c r="AG389" s="26">
        <f>100*AVERAGE(AG384:AG388)</f>
        <v>0</v>
      </c>
      <c r="AH389" s="26">
        <f>AVERAGE(AH384:AH388)</f>
        <v>3.374466181</v>
      </c>
      <c r="AI389" s="59" t="str">
        <f>IF(MAX(ABS(AE389-INDIRECT("'summary | ALG^({\gamma}) (low cost instances)'!AJ"&amp;ROW('summary | ALG^({gamma}) (low co'!$AJ$12)+(ROW()-17)/6)), ABS(AF389-INDIRECT("'summary | ALG^({\gamma}) (low cost instances)'!AK"&amp;ROW('summary | ALG^({gamma}) (low co'!$AK$12)+(ROW()-17)/6)), ABS(AG389-INDIRECT("'summary | ALG^({\gamma}) (low cost instances)'!AL"&amp;ROW('summary | ALG^({gamma}) (low co'!$AL$12)+(ROW()-17)/6)), ABS(AH389-INDIRECT("'summary | ALG^({\gamma}) (low cost instances)'!AM"&amp;ROW('summary | ALG^({gamma}) (low co'!$AM$12)+(ROW()-17)/6)))&lt;0.01, "ok", "not ok")</f>
        <v>ok</v>
      </c>
      <c r="AJ389" s="26">
        <f t="shared" ref="AJ389:AK389" si="291">AVERAGE(AJ384:AJ388)</f>
        <v>7004.166</v>
      </c>
      <c r="AK389" s="26">
        <f t="shared" si="291"/>
        <v>7004.166</v>
      </c>
      <c r="AL389" s="26">
        <f>100*AVERAGE(AL384:AL388)</f>
        <v>0</v>
      </c>
      <c r="AM389" s="26">
        <f>AVERAGE(AM384:AM388)</f>
        <v>0.1516821384</v>
      </c>
      <c r="AN389" s="59" t="str">
        <f>IF(MAX(ABS(AJ389-INDIRECT("'summary | ALG^({\gamma}) (low cost instances)'!AV"&amp;ROW('summary | ALG^({gamma}) (low co'!$AV$12)+(ROW()-17)/6)), ABS(AK389-INDIRECT("'summary | ALG^({\gamma}) (low cost instances)'!AW"&amp;ROW('summary | ALG^({gamma}) (low co'!$AW$12)+(ROW()-17)/6)), ABS(AL389-INDIRECT("'summary | ALG^({\gamma}) (low cost instances)'!AX"&amp;ROW('summary | ALG^({gamma}) (low co'!$AX$12)+(ROW()-17)/6)), ABS(AM389-INDIRECT("'summary | ALG^({\gamma}) (low cost instances)'!AY"&amp;ROW('summary | ALG^({gamma}) (low co'!$AY$12)+(ROW()-17)/6)))&lt;0.01, "ok", "not ok")</f>
        <v>ok</v>
      </c>
    </row>
    <row r="390">
      <c r="D390" s="80">
        <v>10.0</v>
      </c>
      <c r="E390" s="68" t="s">
        <v>37</v>
      </c>
      <c r="F390" s="21">
        <v>9166.64</v>
      </c>
      <c r="G390" s="21">
        <v>9166.64</v>
      </c>
      <c r="H390" s="21">
        <v>0.0</v>
      </c>
      <c r="I390" s="21">
        <v>2.14145803451538</v>
      </c>
      <c r="J390" s="58"/>
      <c r="K390" s="21">
        <v>8016.83</v>
      </c>
      <c r="L390" s="21">
        <v>8016.83</v>
      </c>
      <c r="M390" s="21">
        <v>0.0</v>
      </c>
      <c r="N390" s="21">
        <v>9.12672448158264</v>
      </c>
      <c r="O390" s="58"/>
      <c r="P390" s="21">
        <v>7775.13</v>
      </c>
      <c r="Q390" s="21">
        <v>7775.13</v>
      </c>
      <c r="R390" s="21">
        <v>0.0</v>
      </c>
      <c r="S390" s="21">
        <v>35.2077140808105</v>
      </c>
      <c r="T390" s="58"/>
      <c r="U390" s="21">
        <v>7207.34</v>
      </c>
      <c r="V390" s="21">
        <v>7207.34</v>
      </c>
      <c r="W390" s="21">
        <v>0.0</v>
      </c>
      <c r="X390" s="21">
        <v>210.900559902191</v>
      </c>
      <c r="Y390" s="58"/>
      <c r="Z390" s="21">
        <v>7050.9</v>
      </c>
      <c r="AA390" s="21">
        <v>7050.9</v>
      </c>
      <c r="AB390" s="21">
        <v>0.0</v>
      </c>
      <c r="AC390" s="21">
        <v>1363.4178352356</v>
      </c>
      <c r="AD390" s="58"/>
      <c r="AE390" s="21">
        <v>7756.68</v>
      </c>
      <c r="AF390" s="21">
        <v>7756.68</v>
      </c>
      <c r="AG390" s="21">
        <v>0.0</v>
      </c>
      <c r="AH390" s="21">
        <v>20.4948725700378</v>
      </c>
      <c r="AI390" s="58"/>
      <c r="AJ390" s="21">
        <v>9166.64</v>
      </c>
      <c r="AK390" s="21">
        <v>9166.64</v>
      </c>
      <c r="AL390" s="21">
        <v>0.0</v>
      </c>
      <c r="AM390" s="21">
        <v>2.8968391418457</v>
      </c>
      <c r="AN390" s="58"/>
    </row>
    <row r="391">
      <c r="E391" s="68" t="s">
        <v>38</v>
      </c>
      <c r="F391" s="21">
        <v>11563.25</v>
      </c>
      <c r="G391" s="21">
        <v>11563.25</v>
      </c>
      <c r="H391" s="21">
        <v>0.0</v>
      </c>
      <c r="I391" s="21">
        <v>1.24019598960876</v>
      </c>
      <c r="J391" s="58"/>
      <c r="K391" s="21">
        <v>9594.31</v>
      </c>
      <c r="L391" s="21">
        <v>9594.31</v>
      </c>
      <c r="M391" s="21">
        <v>0.0</v>
      </c>
      <c r="N391" s="21">
        <v>7.35149025917053</v>
      </c>
      <c r="O391" s="58"/>
      <c r="P391" s="21">
        <v>8479.29</v>
      </c>
      <c r="Q391" s="21">
        <v>8479.29</v>
      </c>
      <c r="R391" s="21">
        <v>0.0</v>
      </c>
      <c r="S391" s="21">
        <v>19.5263488292694</v>
      </c>
      <c r="T391" s="58"/>
      <c r="U391" s="21">
        <v>8223.8</v>
      </c>
      <c r="V391" s="21">
        <v>8223.8</v>
      </c>
      <c r="W391" s="21">
        <v>0.0</v>
      </c>
      <c r="X391" s="21">
        <v>98.9968979358673</v>
      </c>
      <c r="Y391" s="58"/>
      <c r="Z391" s="21">
        <v>8221.9397075341</v>
      </c>
      <c r="AA391" s="21">
        <v>8221.9397075341</v>
      </c>
      <c r="AB391" s="21">
        <v>0.0</v>
      </c>
      <c r="AC391" s="21">
        <v>2114.12143921852</v>
      </c>
      <c r="AD391" s="58"/>
      <c r="AE391" s="21">
        <v>8657.77</v>
      </c>
      <c r="AF391" s="21">
        <v>8657.77</v>
      </c>
      <c r="AG391" s="21">
        <v>0.0</v>
      </c>
      <c r="AH391" s="21">
        <v>10.0498998165131</v>
      </c>
      <c r="AI391" s="58"/>
      <c r="AJ391" s="21">
        <v>11493.0</v>
      </c>
      <c r="AK391" s="21">
        <v>11493.0</v>
      </c>
      <c r="AL391" s="21">
        <v>0.0</v>
      </c>
      <c r="AM391" s="21">
        <v>2.85286378860474</v>
      </c>
      <c r="AN391" s="58"/>
    </row>
    <row r="392">
      <c r="E392" s="68" t="s">
        <v>39</v>
      </c>
      <c r="F392" s="21">
        <v>9089.74</v>
      </c>
      <c r="G392" s="21">
        <v>9089.74</v>
      </c>
      <c r="H392" s="21">
        <v>0.0</v>
      </c>
      <c r="I392" s="21">
        <v>1.00084805488586</v>
      </c>
      <c r="J392" s="58"/>
      <c r="K392" s="21">
        <v>7226.51</v>
      </c>
      <c r="L392" s="21">
        <v>7226.51</v>
      </c>
      <c r="M392" s="21">
        <v>0.0</v>
      </c>
      <c r="N392" s="21">
        <v>5.83049035072327</v>
      </c>
      <c r="O392" s="58"/>
      <c r="P392" s="21">
        <v>6747.06</v>
      </c>
      <c r="Q392" s="21">
        <v>6747.06</v>
      </c>
      <c r="R392" s="21">
        <v>0.0</v>
      </c>
      <c r="S392" s="21">
        <v>11.507520198822</v>
      </c>
      <c r="T392" s="58"/>
      <c r="U392" s="21">
        <v>6207.5</v>
      </c>
      <c r="V392" s="21">
        <v>6207.5</v>
      </c>
      <c r="W392" s="21">
        <v>0.0</v>
      </c>
      <c r="X392" s="21">
        <v>26.7072851657867</v>
      </c>
      <c r="Y392" s="58"/>
      <c r="Z392" s="21">
        <v>6122.73</v>
      </c>
      <c r="AA392" s="21">
        <v>6122.73</v>
      </c>
      <c r="AB392" s="21">
        <v>0.0</v>
      </c>
      <c r="AC392" s="21">
        <v>65.894809961319</v>
      </c>
      <c r="AD392" s="58"/>
      <c r="AE392" s="21">
        <v>6991.1</v>
      </c>
      <c r="AF392" s="21">
        <v>6991.1</v>
      </c>
      <c r="AG392" s="21">
        <v>0.0</v>
      </c>
      <c r="AH392" s="21">
        <v>8.82295823097229</v>
      </c>
      <c r="AI392" s="58"/>
      <c r="AJ392" s="21">
        <v>9097.74</v>
      </c>
      <c r="AK392" s="21">
        <v>9097.74</v>
      </c>
      <c r="AL392" s="21">
        <v>0.0</v>
      </c>
      <c r="AM392" s="21">
        <v>2.78671407699585</v>
      </c>
      <c r="AN392" s="58"/>
    </row>
    <row r="393">
      <c r="E393" s="68" t="s">
        <v>40</v>
      </c>
      <c r="F393" s="21">
        <v>10173.58</v>
      </c>
      <c r="G393" s="21">
        <v>10173.58</v>
      </c>
      <c r="H393" s="21">
        <v>0.0</v>
      </c>
      <c r="I393" s="21">
        <v>1.82766795158386</v>
      </c>
      <c r="J393" s="58"/>
      <c r="K393" s="21">
        <v>9878.25</v>
      </c>
      <c r="L393" s="21">
        <v>9878.25</v>
      </c>
      <c r="M393" s="21">
        <v>0.0</v>
      </c>
      <c r="N393" s="21">
        <v>6.64</v>
      </c>
      <c r="O393" s="58"/>
      <c r="P393" s="21">
        <v>7871.62</v>
      </c>
      <c r="Q393" s="21">
        <v>7871.62</v>
      </c>
      <c r="R393" s="21">
        <v>0.0</v>
      </c>
      <c r="S393" s="21">
        <v>15.663743019104</v>
      </c>
      <c r="T393" s="58"/>
      <c r="U393" s="21">
        <v>7543.11</v>
      </c>
      <c r="V393" s="21">
        <v>7543.11</v>
      </c>
      <c r="W393" s="21">
        <v>0.0</v>
      </c>
      <c r="X393" s="21">
        <v>61.9868638515472</v>
      </c>
      <c r="Y393" s="58"/>
      <c r="Z393" s="21">
        <v>7423.96</v>
      </c>
      <c r="AA393" s="21">
        <v>7423.96</v>
      </c>
      <c r="AB393" s="21">
        <v>0.0</v>
      </c>
      <c r="AC393" s="21">
        <v>261.907110929489</v>
      </c>
      <c r="AD393" s="58"/>
      <c r="AE393" s="21">
        <v>8492.3</v>
      </c>
      <c r="AF393" s="21">
        <v>8492.3</v>
      </c>
      <c r="AG393" s="21">
        <v>0.0</v>
      </c>
      <c r="AH393" s="21">
        <v>12.0219583511353</v>
      </c>
      <c r="AI393" s="58"/>
      <c r="AJ393" s="21">
        <v>10101.58</v>
      </c>
      <c r="AK393" s="21">
        <v>10101.58</v>
      </c>
      <c r="AL393" s="21">
        <v>0.0</v>
      </c>
      <c r="AM393" s="21">
        <v>2.44713592529297</v>
      </c>
      <c r="AN393" s="58"/>
    </row>
    <row r="394">
      <c r="E394" s="68" t="s">
        <v>41</v>
      </c>
      <c r="F394" s="21">
        <v>8623.54</v>
      </c>
      <c r="G394" s="21">
        <v>8623.54</v>
      </c>
      <c r="H394" s="21">
        <v>0.0</v>
      </c>
      <c r="I394" s="21">
        <v>1.26181697845459</v>
      </c>
      <c r="J394" s="58"/>
      <c r="K394" s="21">
        <v>6356.12</v>
      </c>
      <c r="L394" s="21">
        <v>6356.12</v>
      </c>
      <c r="M394" s="21">
        <v>0.0</v>
      </c>
      <c r="N394" s="21">
        <v>3.04686903953552</v>
      </c>
      <c r="O394" s="58"/>
      <c r="P394" s="21">
        <v>6418.18</v>
      </c>
      <c r="Q394" s="21">
        <v>6418.18</v>
      </c>
      <c r="R394" s="21">
        <v>0.0</v>
      </c>
      <c r="S394" s="21">
        <v>4.41514205932617</v>
      </c>
      <c r="T394" s="58"/>
      <c r="U394" s="61">
        <v>5807.99999999999</v>
      </c>
      <c r="V394" s="61">
        <v>5807.99999999999</v>
      </c>
      <c r="W394" s="61">
        <v>0.0</v>
      </c>
      <c r="X394" s="61">
        <v>9.69512581825256</v>
      </c>
      <c r="Y394" s="58"/>
      <c r="Z394" s="61">
        <v>5741.72</v>
      </c>
      <c r="AA394" s="61">
        <v>5741.72</v>
      </c>
      <c r="AB394" s="61">
        <v>0.0</v>
      </c>
      <c r="AC394" s="61">
        <v>37.710816860199</v>
      </c>
      <c r="AD394" s="58"/>
      <c r="AE394" s="21">
        <v>6349.91</v>
      </c>
      <c r="AF394" s="21">
        <v>6349.91</v>
      </c>
      <c r="AG394" s="21">
        <v>0.0</v>
      </c>
      <c r="AH394" s="21">
        <v>9.66006374359131</v>
      </c>
      <c r="AI394" s="58"/>
      <c r="AJ394" s="21">
        <v>8623.53998193073</v>
      </c>
      <c r="AK394" s="21">
        <v>8623.53998193073</v>
      </c>
      <c r="AL394" s="21">
        <v>0.0</v>
      </c>
      <c r="AM394" s="21">
        <v>1.25926613807678</v>
      </c>
      <c r="AN394" s="58"/>
    </row>
    <row r="395">
      <c r="E395" s="57" t="s">
        <v>21</v>
      </c>
      <c r="F395" s="26">
        <f t="shared" ref="F395:G395" si="292">AVERAGE(F390:F394)</f>
        <v>9723.35</v>
      </c>
      <c r="G395" s="26">
        <f t="shared" si="292"/>
        <v>9723.35</v>
      </c>
      <c r="H395" s="26">
        <f>100*AVERAGE(H390:H394)</f>
        <v>0</v>
      </c>
      <c r="I395" s="26">
        <f>AVERAGE(I390:I394)</f>
        <v>1.494397402</v>
      </c>
      <c r="J395" s="59" t="str">
        <f>IF(MAX(ABS($F395-INDIRECT("'summary | ALG^({\gamma}) (low cost instances)'!F"&amp;ROW('summary | ALG^({gamma}) (low co'!$F$12)+(ROW()-17)/6)), ABS($G395-INDIRECT("'summary | ALG^({\gamma}) (low cost instances)'!G"&amp;ROW('summary | ALG^({gamma}) (low co'!$G$12)+(ROW()-17)/6)), ABS($H395-INDIRECT("'summary | ALG^({\gamma}) (low cost instances)'!H"&amp;ROW('summary | ALG^({gamma}) (low co'!$H$12)+(ROW()-17)/6)), ABS($I395-INDIRECT("'summary | ALG^({\gamma}) (low cost instances)'!I"&amp;ROW('summary | ALG^({gamma}) (low co'!$I$12)+(ROW()-17)/6)))&lt;0.001, "ok", "not ok")</f>
        <v>ok</v>
      </c>
      <c r="K395" s="83">
        <f t="shared" ref="K395:L395" si="293">AVERAGE(K390:K394)</f>
        <v>8214.404</v>
      </c>
      <c r="L395" s="83">
        <f t="shared" si="293"/>
        <v>8214.404</v>
      </c>
      <c r="M395" s="83">
        <f>100*AVERAGE(M390:M394)</f>
        <v>0</v>
      </c>
      <c r="N395" s="83">
        <f>AVERAGE(N390:N394)</f>
        <v>6.399114826</v>
      </c>
      <c r="O395" s="59" t="str">
        <f>IF(MAX(ABS(K395-INDIRECT("'summary | ALG^({\gamma}) (low cost instances)'!L"&amp;ROW('summary | ALG^({gamma}) (low co'!$L$12)+(ROW()-17)/6)), ABS(L395-INDIRECT("'summary | ALG^({\gamma}) (low cost instances)'!M"&amp;ROW('summary | ALG^({gamma}) (low co'!$M$12)+(ROW()-17)/6)), ABS($M395-INDIRECT("'summary | ALG^({\gamma}) (low cost instances)'!N"&amp;ROW('summary | ALG^({gamma}) (low co'!$N$12)+(ROW()-17)/6)), ABS($N395-INDIRECT("'summary | ALG^({\gamma}) (low cost instances)'!O"&amp;ROW('summary | ALG^({gamma}) (low co'!$O$12)+(ROW()-17)/6)))&lt;0.00001, "ok", "not ok")</f>
        <v>ok</v>
      </c>
      <c r="P395" s="83">
        <f t="shared" ref="P395:Q395" si="294">AVERAGE(P390:P394)</f>
        <v>7458.256</v>
      </c>
      <c r="Q395" s="83">
        <f t="shared" si="294"/>
        <v>7458.256</v>
      </c>
      <c r="R395" s="83">
        <f>100*AVERAGE(R390:R394)</f>
        <v>0</v>
      </c>
      <c r="S395" s="83">
        <f>AVERAGE(S390:S394)</f>
        <v>17.26409364</v>
      </c>
      <c r="T395" s="59" t="str">
        <f>IF(MAX(ABS(P395-INDIRECT("'summary | ALG^({\gamma}) (low cost instances)'!R"&amp;ROW('summary | ALG^({gamma}) (low co'!R$12)+(ROW()-17)/6)), ABS(Q395-INDIRECT("'summary | ALG^({\gamma}) (low cost instances)'!S"&amp;ROW('summary | ALG^({gamma}) (low co'!$S$12)+(ROW()-17)/6)), ABS(R395-INDIRECT("'summary | ALG^({\gamma}) (low cost instances)'!T"&amp;ROW('summary | ALG^({gamma}) (low co'!$T$12)+(ROW()-17)/6)), ABS(S395-INDIRECT("'summary | ALG^({\gamma}) (low cost instances)'!U"&amp;ROW('summary | ALG^({gamma}) (low co'!$U$12)+(ROW()-17)/6)))&lt;0.01, "ok", "not ok")</f>
        <v>ok</v>
      </c>
      <c r="U395" s="26">
        <f t="shared" ref="U395:V395" si="295">AVERAGE(U390:U394)</f>
        <v>6997.95</v>
      </c>
      <c r="V395" s="26">
        <f t="shared" si="295"/>
        <v>6997.95</v>
      </c>
      <c r="W395" s="26">
        <f>100*AVERAGE(W390:W394)</f>
        <v>0</v>
      </c>
      <c r="X395" s="26">
        <f>AVERAGE(X390:X394)</f>
        <v>81.65734653</v>
      </c>
      <c r="Y395" s="59" t="str">
        <f>IF(MAX(ABS(U395-INDIRECT("'summary | ALG^({\gamma}) (low cost instances)'!X"&amp;ROW('summary | ALG^({gamma}) (low co'!X$12)+(ROW()-17)/6)), ABS(V395-INDIRECT("'summary | ALG^({\gamma}) (low cost instances)'!Y"&amp;ROW('summary | ALG^({gamma}) (low co'!Y$12)+(ROW()-17)/6)), ABS(W395-INDIRECT("'summary | ALG^({\gamma}) (low cost instances)'!Z"&amp;ROW('summary | ALG^({gamma}) (low co'!Z$12)+(ROW()-17)/6)), ABS(X395-INDIRECT("'summary | ALG^({\gamma}) (low cost instances)'!AA"&amp;ROW('summary | ALG^({gamma}) (low co'!AA$12)+(ROW()-17)/6)))&lt;0.00001, "ok", "not ok")</f>
        <v>ok</v>
      </c>
      <c r="Z395" s="26">
        <f t="shared" ref="Z395:AA395" si="296">AVERAGE(Z390:Z394)</f>
        <v>6912.249942</v>
      </c>
      <c r="AA395" s="26">
        <f t="shared" si="296"/>
        <v>6912.249942</v>
      </c>
      <c r="AB395" s="26">
        <f>100*AVERAGE(AB390:AB394)</f>
        <v>0</v>
      </c>
      <c r="AC395" s="26">
        <f>AVERAGE(AC390:AC394)</f>
        <v>768.6104024</v>
      </c>
      <c r="AD395" s="59" t="str">
        <f>IF(MAX(ABS(Z395-INDIRECT("'summary | ALG^({\gamma}) (low cost instances)'!AD"&amp;ROW('summary | ALG^({gamma}) (low co'!AD$12)+(ROW()-17)/6)), ABS(AA395-INDIRECT("'summary | ALG^({\gamma}) (low cost instances)'!AE"&amp;ROW('summary | ALG^({gamma}) (low co'!AE$12)+(ROW()-17)/6)), ABS(AB395-INDIRECT("'summary | ALG^({\gamma}) (low cost instances)'!AF"&amp;ROW('summary | ALG^({gamma}) (low co'!AF$12)+(ROW()-17)/6)), ABS(AC395-INDIRECT("'summary | ALG^({\gamma}) (low cost instances)'!AG"&amp;ROW('summary | ALG^({gamma}) (low co'!AG$12)+(ROW()-17)/6)))&lt;0.01, "ok", "not ok")</f>
        <v>ok</v>
      </c>
      <c r="AE395" s="26">
        <f t="shared" ref="AE395:AF395" si="297">AVERAGE(AE390:AE394)</f>
        <v>7649.552</v>
      </c>
      <c r="AF395" s="26">
        <f t="shared" si="297"/>
        <v>7649.552</v>
      </c>
      <c r="AG395" s="26">
        <f>100*AVERAGE(AG390:AG394)</f>
        <v>0</v>
      </c>
      <c r="AH395" s="26">
        <f>AVERAGE(AH390:AH394)</f>
        <v>12.20995054</v>
      </c>
      <c r="AI395" s="59" t="str">
        <f>IF(MAX(ABS(AE395-INDIRECT("'summary | ALG^({\gamma}) (low cost instances)'!AJ"&amp;ROW('summary | ALG^({gamma}) (low co'!$AJ$12)+(ROW()-17)/6)), ABS(AF395-INDIRECT("'summary | ALG^({\gamma}) (low cost instances)'!AK"&amp;ROW('summary | ALG^({gamma}) (low co'!$AK$12)+(ROW()-17)/6)), ABS(AG395-INDIRECT("'summary | ALG^({\gamma}) (low cost instances)'!AL"&amp;ROW('summary | ALG^({gamma}) (low co'!$AL$12)+(ROW()-17)/6)), ABS(AH395-INDIRECT("'summary | ALG^({\gamma}) (low cost instances)'!AM"&amp;ROW('summary | ALG^({gamma}) (low co'!$AM$12)+(ROW()-17)/6)))&lt;0.01, "ok", "not ok")</f>
        <v>ok</v>
      </c>
      <c r="AJ395" s="26">
        <f t="shared" ref="AJ395:AK395" si="298">AVERAGE(AJ390:AJ394)</f>
        <v>9696.499996</v>
      </c>
      <c r="AK395" s="26">
        <f t="shared" si="298"/>
        <v>9696.499996</v>
      </c>
      <c r="AL395" s="26">
        <f>100*AVERAGE(AL390:AL394)</f>
        <v>0</v>
      </c>
      <c r="AM395" s="26">
        <f>AVERAGE(AM390:AM394)</f>
        <v>2.448563814</v>
      </c>
      <c r="AN395" s="59" t="str">
        <f>IF(MAX(ABS(AJ395-INDIRECT("'summary | ALG^({\gamma}) (low cost instances)'!AV"&amp;ROW('summary | ALG^({gamma}) (low co'!$AV$12)+(ROW()-17)/6)), ABS(AK395-INDIRECT("'summary | ALG^({\gamma}) (low cost instances)'!AW"&amp;ROW('summary | ALG^({gamma}) (low co'!$AW$12)+(ROW()-17)/6)), ABS(AL395-INDIRECT("'summary | ALG^({\gamma}) (low cost instances)'!AX"&amp;ROW('summary | ALG^({gamma}) (low co'!$AX$12)+(ROW()-17)/6)), ABS(AM395-INDIRECT("'summary | ALG^({\gamma}) (low cost instances)'!AY"&amp;ROW('summary | ALG^({gamma}) (low co'!$AY$12)+(ROW()-17)/6)))&lt;0.01, "ok", "not ok")</f>
        <v>ok</v>
      </c>
    </row>
    <row r="396">
      <c r="D396" s="80">
        <v>15.0</v>
      </c>
      <c r="E396" s="68" t="s">
        <v>42</v>
      </c>
      <c r="F396" s="21">
        <v>9457.35</v>
      </c>
      <c r="G396" s="21">
        <v>9457.35</v>
      </c>
      <c r="H396" s="21">
        <v>0.0</v>
      </c>
      <c r="I396" s="21">
        <v>2.44837331771851</v>
      </c>
      <c r="J396" s="58"/>
      <c r="K396" s="21">
        <v>8981.01</v>
      </c>
      <c r="L396" s="21">
        <v>8981.01</v>
      </c>
      <c r="M396" s="21">
        <v>0.0</v>
      </c>
      <c r="N396" s="21">
        <v>8.98444795608521</v>
      </c>
      <c r="O396" s="58"/>
      <c r="P396" s="21">
        <v>7122.45</v>
      </c>
      <c r="Q396" s="21">
        <v>7122.45</v>
      </c>
      <c r="R396" s="21">
        <v>0.0</v>
      </c>
      <c r="S396" s="21">
        <v>26.562656879425</v>
      </c>
      <c r="T396" s="58"/>
      <c r="U396" s="21">
        <v>6784.31</v>
      </c>
      <c r="V396" s="21">
        <v>6784.31</v>
      </c>
      <c r="W396" s="21">
        <v>0.0</v>
      </c>
      <c r="X396" s="21">
        <v>77.2402791976929</v>
      </c>
      <c r="Y396" s="58"/>
      <c r="Z396" s="21">
        <v>6758.67</v>
      </c>
      <c r="AA396" s="21">
        <v>6758.67</v>
      </c>
      <c r="AB396" s="21">
        <v>0.0</v>
      </c>
      <c r="AC396" s="21">
        <v>662.340445995331</v>
      </c>
      <c r="AD396" s="58"/>
      <c r="AE396" s="21">
        <v>7011.19</v>
      </c>
      <c r="AF396" s="21">
        <v>7011.19</v>
      </c>
      <c r="AG396" s="21">
        <v>0.0</v>
      </c>
      <c r="AH396" s="21">
        <v>46.9552488327026</v>
      </c>
      <c r="AI396" s="58"/>
      <c r="AJ396" s="21">
        <v>9457.35</v>
      </c>
      <c r="AK396" s="21">
        <v>9457.35</v>
      </c>
      <c r="AL396" s="21">
        <v>0.0</v>
      </c>
      <c r="AM396" s="21">
        <v>3.26102209091187</v>
      </c>
      <c r="AN396" s="58"/>
    </row>
    <row r="397">
      <c r="E397" s="68" t="s">
        <v>43</v>
      </c>
      <c r="F397" s="21">
        <v>10409.03</v>
      </c>
      <c r="G397" s="21">
        <v>10409.03</v>
      </c>
      <c r="H397" s="21">
        <v>0.0</v>
      </c>
      <c r="I397" s="21">
        <v>4.02882671356201</v>
      </c>
      <c r="J397" s="58"/>
      <c r="K397" s="21">
        <v>8997.86</v>
      </c>
      <c r="L397" s="21">
        <v>8997.86</v>
      </c>
      <c r="M397" s="21">
        <v>0.0</v>
      </c>
      <c r="N397" s="21">
        <v>18.9294602870941</v>
      </c>
      <c r="O397" s="58"/>
      <c r="P397" s="21">
        <v>7828.23</v>
      </c>
      <c r="Q397" s="21">
        <v>7828.23</v>
      </c>
      <c r="R397" s="21">
        <v>0.0</v>
      </c>
      <c r="S397" s="21">
        <v>56.238657951355</v>
      </c>
      <c r="T397" s="58"/>
      <c r="U397" s="21">
        <v>7171.15</v>
      </c>
      <c r="V397" s="21">
        <v>7171.15</v>
      </c>
      <c r="W397" s="21">
        <v>0.0</v>
      </c>
      <c r="X397" s="21">
        <v>205.010573863983</v>
      </c>
      <c r="Y397" s="58"/>
      <c r="Z397" s="21">
        <v>7005.99</v>
      </c>
      <c r="AA397" s="21">
        <v>7005.99</v>
      </c>
      <c r="AB397" s="21">
        <v>0.0</v>
      </c>
      <c r="AC397" s="21">
        <v>648.169796943665</v>
      </c>
      <c r="AD397" s="58"/>
      <c r="AE397" s="21">
        <v>7224.52</v>
      </c>
      <c r="AF397" s="21">
        <v>7224.52</v>
      </c>
      <c r="AG397" s="21">
        <v>0.0</v>
      </c>
      <c r="AH397" s="21">
        <v>49.0332579612732</v>
      </c>
      <c r="AI397" s="58"/>
      <c r="AJ397" s="21">
        <v>10409.03</v>
      </c>
      <c r="AK397" s="21">
        <v>10409.03</v>
      </c>
      <c r="AL397" s="21">
        <v>0.0</v>
      </c>
      <c r="AM397" s="21">
        <v>7.67324995994568</v>
      </c>
      <c r="AN397" s="58"/>
    </row>
    <row r="398">
      <c r="E398" s="68" t="s">
        <v>44</v>
      </c>
      <c r="F398" s="21">
        <v>11400.29</v>
      </c>
      <c r="G398" s="21">
        <v>11400.29</v>
      </c>
      <c r="H398" s="21">
        <v>0.0</v>
      </c>
      <c r="I398" s="21">
        <v>2.93825888633728</v>
      </c>
      <c r="J398" s="58"/>
      <c r="K398" s="21">
        <v>9137.94</v>
      </c>
      <c r="L398" s="21">
        <v>9137.94</v>
      </c>
      <c r="M398" s="21">
        <v>0.0</v>
      </c>
      <c r="N398" s="21">
        <v>14.0701973438263</v>
      </c>
      <c r="O398" s="58"/>
      <c r="P398" s="21">
        <v>8547.82</v>
      </c>
      <c r="Q398" s="21">
        <v>8547.82</v>
      </c>
      <c r="R398" s="21">
        <v>0.0</v>
      </c>
      <c r="S398" s="21">
        <v>61.0668859481812</v>
      </c>
      <c r="T398" s="58"/>
      <c r="U398" s="21">
        <v>8273.15</v>
      </c>
      <c r="V398" s="21">
        <v>8273.15</v>
      </c>
      <c r="W398" s="21">
        <v>0.0</v>
      </c>
      <c r="X398" s="21">
        <v>314.41516494751</v>
      </c>
      <c r="Y398" s="58"/>
      <c r="Z398" s="21">
        <v>8038.43</v>
      </c>
      <c r="AA398" s="21">
        <v>8038.43</v>
      </c>
      <c r="AB398" s="21">
        <v>0.0</v>
      </c>
      <c r="AC398" s="21">
        <v>4722.92670106888</v>
      </c>
      <c r="AD398" s="58"/>
      <c r="AE398" s="21">
        <v>8225.95</v>
      </c>
      <c r="AF398" s="21">
        <v>8225.95</v>
      </c>
      <c r="AG398" s="21">
        <v>0.0</v>
      </c>
      <c r="AH398" s="21">
        <v>96.0148129463196</v>
      </c>
      <c r="AI398" s="58"/>
      <c r="AJ398" s="21">
        <v>11400.29</v>
      </c>
      <c r="AK398" s="21">
        <v>11400.29</v>
      </c>
      <c r="AL398" s="21">
        <v>0.0</v>
      </c>
      <c r="AM398" s="21">
        <v>6.53412699699402</v>
      </c>
      <c r="AN398" s="58"/>
    </row>
    <row r="399">
      <c r="E399" s="68" t="s">
        <v>45</v>
      </c>
      <c r="F399" s="21">
        <v>10462.51</v>
      </c>
      <c r="G399" s="21">
        <v>10462.51</v>
      </c>
      <c r="H399" s="21">
        <v>0.0</v>
      </c>
      <c r="I399" s="21">
        <v>5.26810312271118</v>
      </c>
      <c r="J399" s="58"/>
      <c r="K399" s="21">
        <v>8834.82</v>
      </c>
      <c r="L399" s="21">
        <v>8834.82</v>
      </c>
      <c r="M399" s="21">
        <v>0.0</v>
      </c>
      <c r="N399" s="21">
        <v>12.6941180229187</v>
      </c>
      <c r="O399" s="58"/>
      <c r="P399" s="21">
        <v>8035.15</v>
      </c>
      <c r="Q399" s="21">
        <v>8035.15</v>
      </c>
      <c r="R399" s="21">
        <v>0.0</v>
      </c>
      <c r="S399" s="21">
        <v>38.5631220340729</v>
      </c>
      <c r="T399" s="58"/>
      <c r="U399" s="21">
        <v>7191.17998874745</v>
      </c>
      <c r="V399" s="21">
        <v>7191.17998874745</v>
      </c>
      <c r="W399" s="21">
        <v>0.0</v>
      </c>
      <c r="X399" s="21">
        <v>80.8878149986267</v>
      </c>
      <c r="Y399" s="58"/>
      <c r="Z399" s="21">
        <v>7079.12</v>
      </c>
      <c r="AA399" s="21">
        <v>7079.12</v>
      </c>
      <c r="AB399" s="21">
        <v>0.0</v>
      </c>
      <c r="AC399" s="21">
        <v>205.695956945419</v>
      </c>
      <c r="AD399" s="58"/>
      <c r="AE399" s="21">
        <v>7424.52</v>
      </c>
      <c r="AF399" s="21">
        <v>7424.52</v>
      </c>
      <c r="AG399" s="21">
        <v>0.0</v>
      </c>
      <c r="AH399" s="21">
        <v>39.9984028339386</v>
      </c>
      <c r="AI399" s="58"/>
      <c r="AJ399" s="21">
        <v>10251.47</v>
      </c>
      <c r="AK399" s="21">
        <v>10251.47</v>
      </c>
      <c r="AL399" s="21">
        <v>0.0</v>
      </c>
      <c r="AM399" s="21">
        <v>7.93074512481689</v>
      </c>
      <c r="AN399" s="58"/>
    </row>
    <row r="400">
      <c r="E400" s="68" t="s">
        <v>46</v>
      </c>
      <c r="F400" s="21">
        <v>10411.05</v>
      </c>
      <c r="G400" s="21">
        <v>10411.05</v>
      </c>
      <c r="H400" s="21">
        <v>0.0</v>
      </c>
      <c r="I400" s="21">
        <v>6.52716302871704</v>
      </c>
      <c r="J400" s="58"/>
      <c r="K400" s="21">
        <v>8135.64</v>
      </c>
      <c r="L400" s="21">
        <v>8135.64</v>
      </c>
      <c r="M400" s="21">
        <v>0.0</v>
      </c>
      <c r="N400" s="21">
        <v>18.9993040561676</v>
      </c>
      <c r="O400" s="58"/>
      <c r="P400" s="21">
        <v>8270.27</v>
      </c>
      <c r="Q400" s="21">
        <v>8270.27</v>
      </c>
      <c r="R400" s="21">
        <v>0.0</v>
      </c>
      <c r="S400" s="21">
        <v>46.9651911258698</v>
      </c>
      <c r="T400" s="58"/>
      <c r="U400" s="21">
        <v>7527.65</v>
      </c>
      <c r="V400" s="21">
        <v>7527.65</v>
      </c>
      <c r="W400" s="21">
        <v>0.0</v>
      </c>
      <c r="X400" s="21">
        <v>377.901736736298</v>
      </c>
      <c r="Y400" s="58"/>
      <c r="Z400" s="21">
        <v>7520.76</v>
      </c>
      <c r="AA400" s="21">
        <v>7520.76</v>
      </c>
      <c r="AB400" s="21">
        <v>0.0</v>
      </c>
      <c r="AC400" s="21">
        <v>585.747255802155</v>
      </c>
      <c r="AD400" s="58"/>
      <c r="AE400" s="21">
        <v>8004.21</v>
      </c>
      <c r="AF400" s="21">
        <v>8004.21</v>
      </c>
      <c r="AG400" s="21">
        <v>0.0</v>
      </c>
      <c r="AH400" s="21">
        <v>152.096184968948</v>
      </c>
      <c r="AI400" s="58"/>
      <c r="AJ400" s="21">
        <v>10341.6</v>
      </c>
      <c r="AK400" s="21">
        <v>10341.6</v>
      </c>
      <c r="AL400" s="21">
        <v>0.0</v>
      </c>
      <c r="AM400" s="21">
        <v>6.86829519271851</v>
      </c>
      <c r="AN400" s="58"/>
    </row>
    <row r="401">
      <c r="E401" s="57" t="s">
        <v>21</v>
      </c>
      <c r="F401" s="26">
        <f t="shared" ref="F401:G401" si="299">AVERAGE(F396:F400)</f>
        <v>10428.046</v>
      </c>
      <c r="G401" s="26">
        <f t="shared" si="299"/>
        <v>10428.046</v>
      </c>
      <c r="H401" s="26">
        <f>100*AVERAGE(H396:H400)</f>
        <v>0</v>
      </c>
      <c r="I401" s="26">
        <f>AVERAGE(I396:I400)</f>
        <v>4.242145014</v>
      </c>
      <c r="J401" s="59" t="str">
        <f>IF(MAX(ABS($F401-INDIRECT("'summary | ALG^({\gamma}) (low cost instances)'!F"&amp;ROW('summary | ALG^({gamma}) (low co'!$F$12)+(ROW()-17)/6)), ABS($G401-INDIRECT("'summary | ALG^({\gamma}) (low cost instances)'!G"&amp;ROW('summary | ALG^({gamma}) (low co'!$G$12)+(ROW()-17)/6)), ABS($H401-INDIRECT("'summary | ALG^({\gamma}) (low cost instances)'!H"&amp;ROW('summary | ALG^({gamma}) (low co'!$H$12)+(ROW()-17)/6)), ABS($I401-INDIRECT("'summary | ALG^({\gamma}) (low cost instances)'!I"&amp;ROW('summary | ALG^({gamma}) (low co'!$I$12)+(ROW()-17)/6)))&lt;0.001, "ok", "not ok")</f>
        <v>ok</v>
      </c>
      <c r="K401" s="26">
        <f t="shared" ref="K401:L401" si="300">AVERAGE(K396:K400)</f>
        <v>8817.454</v>
      </c>
      <c r="L401" s="26">
        <f t="shared" si="300"/>
        <v>8817.454</v>
      </c>
      <c r="M401" s="26">
        <f>100*AVERAGE(M396:M400)</f>
        <v>0</v>
      </c>
      <c r="N401" s="26">
        <f>AVERAGE(N396:N400)</f>
        <v>14.73550553</v>
      </c>
      <c r="O401" s="59" t="str">
        <f>IF(MAX(ABS(K401-INDIRECT("'summary | ALG^({\gamma}) (low cost instances)'!L"&amp;ROW('summary | ALG^({gamma}) (low co'!$L$12)+(ROW()-17)/6)), ABS(L401-INDIRECT("'summary | ALG^({\gamma}) (low cost instances)'!M"&amp;ROW('summary | ALG^({gamma}) (low co'!$M$12)+(ROW()-17)/6)), ABS($M401-INDIRECT("'summary | ALG^({\gamma}) (low cost instances)'!N"&amp;ROW('summary | ALG^({gamma}) (low co'!$N$12)+(ROW()-17)/6)), ABS($N401-INDIRECT("'summary | ALG^({\gamma}) (low cost instances)'!O"&amp;ROW('summary | ALG^({gamma}) (low co'!$O$12)+(ROW()-17)/6)))&lt;0.00001, "ok", "not ok")</f>
        <v>ok</v>
      </c>
      <c r="P401" s="26">
        <f t="shared" ref="P401:Q401" si="301">AVERAGE(P396:P400)</f>
        <v>7960.784</v>
      </c>
      <c r="Q401" s="26">
        <f t="shared" si="301"/>
        <v>7960.784</v>
      </c>
      <c r="R401" s="26">
        <f>100*AVERAGE(R396:R400)</f>
        <v>0</v>
      </c>
      <c r="S401" s="26">
        <f>AVERAGE(S396:S400)</f>
        <v>45.87930279</v>
      </c>
      <c r="T401" s="59" t="str">
        <f>IF(MAX(ABS(P401-INDIRECT("'summary | ALG^({\gamma}) (low cost instances)'!R"&amp;ROW('summary | ALG^({gamma}) (low co'!R$12)+(ROW()-17)/6)), ABS(Q401-INDIRECT("'summary | ALG^({\gamma}) (low cost instances)'!S"&amp;ROW('summary | ALG^({gamma}) (low co'!$S$12)+(ROW()-17)/6)), ABS(R401-INDIRECT("'summary | ALG^({\gamma}) (low cost instances)'!T"&amp;ROW('summary | ALG^({gamma}) (low co'!$T$12)+(ROW()-17)/6)), ABS(S401-INDIRECT("'summary | ALG^({\gamma}) (low cost instances)'!U"&amp;ROW('summary | ALG^({gamma}) (low co'!$U$12)+(ROW()-17)/6)))&lt;0.01, "ok", "not ok")</f>
        <v>ok</v>
      </c>
      <c r="U401" s="26">
        <f t="shared" ref="U401:V401" si="302">AVERAGE(U396:U400)</f>
        <v>7389.487998</v>
      </c>
      <c r="V401" s="26">
        <f t="shared" si="302"/>
        <v>7389.487998</v>
      </c>
      <c r="W401" s="26">
        <f>100*AVERAGE(W396:W400)</f>
        <v>0</v>
      </c>
      <c r="X401" s="26">
        <f>AVERAGE(X396:X400)</f>
        <v>211.0911139</v>
      </c>
      <c r="Y401" s="59" t="str">
        <f>IF(MAX(ABS(U401-INDIRECT("'summary | ALG^({\gamma}) (low cost instances)'!X"&amp;ROW('summary | ALG^({gamma}) (low co'!X$12)+(ROW()-17)/6)), ABS(V401-INDIRECT("'summary | ALG^({\gamma}) (low cost instances)'!Y"&amp;ROW('summary | ALG^({gamma}) (low co'!Y$12)+(ROW()-17)/6)), ABS(W401-INDIRECT("'summary | ALG^({\gamma}) (low cost instances)'!Z"&amp;ROW('summary | ALG^({gamma}) (low co'!Z$12)+(ROW()-17)/6)), ABS(X401-INDIRECT("'summary | ALG^({\gamma}) (low cost instances)'!AA"&amp;ROW('summary | ALG^({gamma}) (low co'!AA$12)+(ROW()-17)/6)))&lt;0.00001, "ok", "not ok")</f>
        <v>ok</v>
      </c>
      <c r="Z401" s="26">
        <f t="shared" ref="Z401:AA401" si="303">AVERAGE(Z396:Z400)</f>
        <v>7280.594</v>
      </c>
      <c r="AA401" s="26">
        <f t="shared" si="303"/>
        <v>7280.594</v>
      </c>
      <c r="AB401" s="26">
        <f>100*AVERAGE(AB396:AB400)</f>
        <v>0</v>
      </c>
      <c r="AC401" s="26">
        <f>AVERAGE(AC396:AC400)</f>
        <v>1364.976031</v>
      </c>
      <c r="AD401" s="59" t="str">
        <f>IF(MAX(ABS(Z401-INDIRECT("'summary | ALG^({\gamma}) (low cost instances)'!AD"&amp;ROW('summary | ALG^({gamma}) (low co'!AD$12)+(ROW()-17)/6)), ABS(AA401-INDIRECT("'summary | ALG^({\gamma}) (low cost instances)'!AE"&amp;ROW('summary | ALG^({gamma}) (low co'!AE$12)+(ROW()-17)/6)), ABS(AB401-INDIRECT("'summary | ALG^({\gamma}) (low cost instances)'!AF"&amp;ROW('summary | ALG^({gamma}) (low co'!AF$12)+(ROW()-17)/6)), ABS(AC401-INDIRECT("'summary | ALG^({\gamma}) (low cost instances)'!AG"&amp;ROW('summary | ALG^({gamma}) (low co'!AG$12)+(ROW()-17)/6)))&lt;0.01, "ok", "not ok")</f>
        <v>ok</v>
      </c>
      <c r="AE401" s="26">
        <f t="shared" ref="AE401:AF401" si="304">AVERAGE(AE396:AE400)</f>
        <v>7578.078</v>
      </c>
      <c r="AF401" s="26">
        <f t="shared" si="304"/>
        <v>7578.078</v>
      </c>
      <c r="AG401" s="26">
        <f>100*AVERAGE(AG396:AG400)</f>
        <v>0</v>
      </c>
      <c r="AH401" s="26">
        <f>AVERAGE(AH396:AH400)</f>
        <v>76.81958151</v>
      </c>
      <c r="AI401" s="59" t="str">
        <f>IF(MAX(ABS(AE401-INDIRECT("'summary | ALG^({\gamma}) (low cost instances)'!AJ"&amp;ROW('summary | ALG^({gamma}) (low co'!$AJ$12)+(ROW()-17)/6)), ABS(AF401-INDIRECT("'summary | ALG^({\gamma}) (low cost instances)'!AK"&amp;ROW('summary | ALG^({gamma}) (low co'!$AK$12)+(ROW()-17)/6)), ABS(AG401-INDIRECT("'summary | ALG^({\gamma}) (low cost instances)'!AL"&amp;ROW('summary | ALG^({gamma}) (low co'!$AL$12)+(ROW()-17)/6)), ABS(AH401-INDIRECT("'summary | ALG^({\gamma}) (low cost instances)'!AM"&amp;ROW('summary | ALG^({gamma}) (low co'!$AM$12)+(ROW()-17)/6)))&lt;0.01, "ok", "not ok")</f>
        <v>ok</v>
      </c>
      <c r="AJ401" s="26">
        <f t="shared" ref="AJ401:AK401" si="305">AVERAGE(AJ396:AJ400)</f>
        <v>10371.948</v>
      </c>
      <c r="AK401" s="26">
        <f t="shared" si="305"/>
        <v>10371.948</v>
      </c>
      <c r="AL401" s="26">
        <f>100*AVERAGE(AL396:AL400)</f>
        <v>0</v>
      </c>
      <c r="AM401" s="26">
        <f>AVERAGE(AM396:AM400)</f>
        <v>6.453487873</v>
      </c>
      <c r="AN401" s="59" t="str">
        <f>IF(MAX(ABS(AJ401-INDIRECT("'summary | ALG^({\gamma}) (low cost instances)'!AV"&amp;ROW('summary | ALG^({gamma}) (low co'!$AV$12)+(ROW()-17)/6)), ABS(AK401-INDIRECT("'summary | ALG^({\gamma}) (low cost instances)'!AW"&amp;ROW('summary | ALG^({gamma}) (low co'!$AW$12)+(ROW()-17)/6)), ABS(AL401-INDIRECT("'summary | ALG^({\gamma}) (low cost instances)'!AX"&amp;ROW('summary | ALG^({gamma}) (low co'!$AX$12)+(ROW()-17)/6)), ABS(AM401-INDIRECT("'summary | ALG^({\gamma}) (low cost instances)'!AY"&amp;ROW('summary | ALG^({gamma}) (low co'!$AY$12)+(ROW()-17)/6)))&lt;0.01, "ok", "not ok")</f>
        <v>ok</v>
      </c>
    </row>
    <row r="402">
      <c r="D402" s="80">
        <v>20.0</v>
      </c>
      <c r="E402" s="68" t="s">
        <v>47</v>
      </c>
      <c r="F402" s="21">
        <v>11989.03</v>
      </c>
      <c r="G402" s="21">
        <v>11989.03</v>
      </c>
      <c r="H402" s="21">
        <v>0.0</v>
      </c>
      <c r="I402" s="21">
        <v>33.3946256637573</v>
      </c>
      <c r="J402" s="58"/>
      <c r="K402" s="21">
        <v>11561.4899241275</v>
      </c>
      <c r="L402" s="21">
        <v>11561.4899241275</v>
      </c>
      <c r="M402" s="21">
        <v>0.0</v>
      </c>
      <c r="N402" s="21">
        <v>136.529694080353</v>
      </c>
      <c r="O402" s="58"/>
      <c r="P402" s="21">
        <v>9627.33</v>
      </c>
      <c r="Q402" s="21">
        <v>9627.33</v>
      </c>
      <c r="R402" s="21">
        <v>0.0</v>
      </c>
      <c r="S402" s="21">
        <v>2156.72177910805</v>
      </c>
      <c r="T402" s="58"/>
      <c r="U402" s="21">
        <v>8764.67</v>
      </c>
      <c r="V402" s="21">
        <v>8258.17982193389</v>
      </c>
      <c r="W402" s="21">
        <v>0.057787706561241</v>
      </c>
      <c r="X402" s="21">
        <v>7200.49385714531</v>
      </c>
      <c r="Y402" s="58"/>
      <c r="Z402" s="21">
        <v>8924.39</v>
      </c>
      <c r="AA402" s="21">
        <v>7208.82566034549</v>
      </c>
      <c r="AB402" s="21">
        <v>0.192233232708847</v>
      </c>
      <c r="AC402" s="21">
        <v>7204.2685918808</v>
      </c>
      <c r="AD402" s="58"/>
      <c r="AE402" s="21">
        <v>9228.76</v>
      </c>
      <c r="AF402" s="21">
        <v>9228.76</v>
      </c>
      <c r="AG402" s="21">
        <v>0.0</v>
      </c>
      <c r="AH402" s="21">
        <v>2351.45616793632</v>
      </c>
      <c r="AI402" s="58"/>
      <c r="AJ402" s="21">
        <v>11989.03</v>
      </c>
      <c r="AK402" s="21">
        <v>11989.03</v>
      </c>
      <c r="AL402" s="21">
        <v>0.0</v>
      </c>
      <c r="AM402" s="21">
        <v>52.194785118103</v>
      </c>
      <c r="AN402" s="58"/>
    </row>
    <row r="403">
      <c r="E403" s="68" t="s">
        <v>48</v>
      </c>
      <c r="F403" s="21">
        <v>10731.36</v>
      </c>
      <c r="G403" s="21">
        <v>10731.36</v>
      </c>
      <c r="H403" s="21">
        <v>0.0</v>
      </c>
      <c r="I403" s="21">
        <v>8.79005336761475</v>
      </c>
      <c r="J403" s="58"/>
      <c r="K403" s="21">
        <v>7995.97</v>
      </c>
      <c r="L403" s="21">
        <v>7995.97</v>
      </c>
      <c r="M403" s="21">
        <v>0.0</v>
      </c>
      <c r="N403" s="21">
        <v>23.3158433437347</v>
      </c>
      <c r="O403" s="58"/>
      <c r="P403" s="21">
        <v>7264.32</v>
      </c>
      <c r="Q403" s="21">
        <v>7264.32</v>
      </c>
      <c r="R403" s="21">
        <v>0.0</v>
      </c>
      <c r="S403" s="21">
        <v>72.124272108078</v>
      </c>
      <c r="T403" s="58"/>
      <c r="U403" s="21">
        <v>6922.07</v>
      </c>
      <c r="V403" s="21">
        <v>6922.07</v>
      </c>
      <c r="W403" s="21">
        <v>0.0</v>
      </c>
      <c r="X403" s="21">
        <v>299.465951919556</v>
      </c>
      <c r="Y403" s="58"/>
      <c r="Z403" s="21">
        <v>6791.7</v>
      </c>
      <c r="AA403" s="21">
        <v>6791.7</v>
      </c>
      <c r="AB403" s="21">
        <v>0.0</v>
      </c>
      <c r="AC403" s="21">
        <v>2098.71874022484</v>
      </c>
      <c r="AD403" s="58"/>
      <c r="AE403" s="21">
        <v>7717.26</v>
      </c>
      <c r="AF403" s="21">
        <v>7717.26</v>
      </c>
      <c r="AG403" s="21">
        <v>0.0</v>
      </c>
      <c r="AH403" s="21">
        <v>58.9723069667816</v>
      </c>
      <c r="AI403" s="58"/>
      <c r="AJ403" s="21">
        <v>10731.36</v>
      </c>
      <c r="AK403" s="21">
        <v>10731.36</v>
      </c>
      <c r="AL403" s="21">
        <v>0.0</v>
      </c>
      <c r="AM403" s="21">
        <v>12.3130571842194</v>
      </c>
      <c r="AN403" s="58"/>
    </row>
    <row r="404">
      <c r="E404" s="68" t="s">
        <v>49</v>
      </c>
      <c r="F404" s="21">
        <v>12713.35</v>
      </c>
      <c r="G404" s="21">
        <v>12713.35</v>
      </c>
      <c r="H404" s="21">
        <v>0.0</v>
      </c>
      <c r="I404" s="21">
        <v>9.4631199836731</v>
      </c>
      <c r="J404" s="58"/>
      <c r="K404" s="21">
        <v>10676.6</v>
      </c>
      <c r="L404" s="21">
        <v>10676.6</v>
      </c>
      <c r="M404" s="21">
        <v>0.0</v>
      </c>
      <c r="N404" s="21">
        <v>43.7957668304443</v>
      </c>
      <c r="O404" s="58"/>
      <c r="P404" s="21">
        <v>9163.05</v>
      </c>
      <c r="Q404" s="21">
        <v>9163.05</v>
      </c>
      <c r="R404" s="21">
        <v>0.0</v>
      </c>
      <c r="S404" s="21">
        <v>58.1343648433685</v>
      </c>
      <c r="T404" s="58"/>
      <c r="U404" s="21">
        <v>8482.03</v>
      </c>
      <c r="V404" s="21">
        <v>8482.03</v>
      </c>
      <c r="W404" s="21">
        <v>0.0</v>
      </c>
      <c r="X404" s="21">
        <v>279.346098899841</v>
      </c>
      <c r="Y404" s="58"/>
      <c r="Z404" s="21">
        <v>8264.96</v>
      </c>
      <c r="AA404" s="21">
        <v>8264.85599441364</v>
      </c>
      <c r="AB404" s="21">
        <v>1.25839189016062E-5</v>
      </c>
      <c r="AC404" s="21">
        <v>5559.85996699333</v>
      </c>
      <c r="AD404" s="58"/>
      <c r="AE404" s="21">
        <v>9052.82</v>
      </c>
      <c r="AF404" s="21">
        <v>9052.82</v>
      </c>
      <c r="AG404" s="21">
        <v>0.0</v>
      </c>
      <c r="AH404" s="21">
        <v>74.8845665454865</v>
      </c>
      <c r="AI404" s="58"/>
      <c r="AJ404" s="21">
        <v>12451.35</v>
      </c>
      <c r="AK404" s="21">
        <v>12450.35</v>
      </c>
      <c r="AL404" s="21">
        <v>8.03125765479245E-5</v>
      </c>
      <c r="AM404" s="21">
        <v>17.9073872566223</v>
      </c>
      <c r="AN404" s="58"/>
    </row>
    <row r="405">
      <c r="E405" s="68" t="s">
        <v>50</v>
      </c>
      <c r="F405" s="21">
        <v>13660.86</v>
      </c>
      <c r="G405" s="21">
        <v>13660.86</v>
      </c>
      <c r="H405" s="21">
        <v>0.0</v>
      </c>
      <c r="I405" s="21">
        <v>56.3676459789276</v>
      </c>
      <c r="J405" s="58"/>
      <c r="K405" s="21">
        <v>13646.04</v>
      </c>
      <c r="L405" s="21">
        <v>13645.38</v>
      </c>
      <c r="M405" s="21">
        <v>4.83656797137978E-5</v>
      </c>
      <c r="N405" s="21">
        <v>224.582934141159</v>
      </c>
      <c r="O405" s="58"/>
      <c r="P405" s="21">
        <v>10943.4999948898</v>
      </c>
      <c r="Q405" s="21">
        <v>10943.4999948898</v>
      </c>
      <c r="R405" s="21">
        <v>0.0</v>
      </c>
      <c r="S405" s="21">
        <v>2576.44721889496</v>
      </c>
      <c r="T405" s="58"/>
      <c r="U405" s="21">
        <v>10017.8191954189</v>
      </c>
      <c r="V405" s="21">
        <v>9505.06352171651</v>
      </c>
      <c r="W405" s="21">
        <v>0.051184360957207</v>
      </c>
      <c r="X405" s="21">
        <v>7205.09295415878</v>
      </c>
      <c r="Y405" s="58"/>
      <c r="Z405" s="61">
        <v>10203.69</v>
      </c>
      <c r="AA405" s="61">
        <v>8552.32192758917</v>
      </c>
      <c r="AB405" s="61">
        <v>0.161840282526305</v>
      </c>
      <c r="AC405" s="61">
        <v>7206.32049012184</v>
      </c>
      <c r="AD405" s="58"/>
      <c r="AE405" s="21">
        <v>10912.36</v>
      </c>
      <c r="AF405" s="21">
        <v>10912.36</v>
      </c>
      <c r="AG405" s="21">
        <v>0.0</v>
      </c>
      <c r="AH405" s="21">
        <v>3660.27310466766</v>
      </c>
      <c r="AI405" s="58"/>
      <c r="AJ405" s="21">
        <v>13660.86</v>
      </c>
      <c r="AK405" s="21">
        <v>13660.86</v>
      </c>
      <c r="AL405" s="21">
        <v>0.0</v>
      </c>
      <c r="AM405" s="21">
        <v>31.2903163433075</v>
      </c>
      <c r="AN405" s="58"/>
    </row>
    <row r="406">
      <c r="E406" s="68" t="s">
        <v>51</v>
      </c>
      <c r="F406" s="21">
        <v>13642.14</v>
      </c>
      <c r="G406" s="21">
        <v>13642.14</v>
      </c>
      <c r="H406" s="21">
        <v>0.0</v>
      </c>
      <c r="I406" s="21">
        <v>238.77145409584</v>
      </c>
      <c r="J406" s="58"/>
      <c r="K406" s="21">
        <v>11204.89</v>
      </c>
      <c r="L406" s="21">
        <v>11204.89</v>
      </c>
      <c r="M406" s="21">
        <v>0.0</v>
      </c>
      <c r="N406" s="21">
        <v>540.611579656601</v>
      </c>
      <c r="O406" s="58"/>
      <c r="P406" s="21">
        <v>10753.31</v>
      </c>
      <c r="Q406" s="21">
        <v>10753.31</v>
      </c>
      <c r="R406" s="21">
        <v>0.0</v>
      </c>
      <c r="S406" s="21">
        <v>5651.68724727631</v>
      </c>
      <c r="T406" s="58"/>
      <c r="U406" s="21">
        <v>10860.2</v>
      </c>
      <c r="V406" s="21">
        <v>9777.7232193279</v>
      </c>
      <c r="W406" s="21">
        <v>0.09967374271856</v>
      </c>
      <c r="X406" s="21">
        <v>7201.21129584312</v>
      </c>
      <c r="Y406" s="58"/>
      <c r="Z406" s="21">
        <v>10500.64</v>
      </c>
      <c r="AA406" s="21">
        <v>8822.19088830514</v>
      </c>
      <c r="AB406" s="21">
        <v>0.159842553567674</v>
      </c>
      <c r="AC406" s="21">
        <v>7221.33186197281</v>
      </c>
      <c r="AD406" s="58"/>
      <c r="AE406" s="21">
        <v>11087.02</v>
      </c>
      <c r="AF406" s="21">
        <v>11087.02</v>
      </c>
      <c r="AG406" s="21">
        <v>0.0</v>
      </c>
      <c r="AH406" s="21">
        <v>5528.58270001411</v>
      </c>
      <c r="AI406" s="58"/>
      <c r="AJ406" s="21">
        <v>13642.14</v>
      </c>
      <c r="AK406" s="21">
        <v>13642.14</v>
      </c>
      <c r="AL406" s="21">
        <v>0.0</v>
      </c>
      <c r="AM406" s="21">
        <v>304.679644107819</v>
      </c>
      <c r="AN406" s="58"/>
    </row>
    <row r="407">
      <c r="E407" s="57" t="s">
        <v>21</v>
      </c>
      <c r="F407" s="26">
        <f t="shared" ref="F407:G407" si="306">AVERAGE(F402:F406)</f>
        <v>12547.348</v>
      </c>
      <c r="G407" s="26">
        <f t="shared" si="306"/>
        <v>12547.348</v>
      </c>
      <c r="H407" s="26">
        <f>100*AVERAGE(H402:H406)</f>
        <v>0</v>
      </c>
      <c r="I407" s="26">
        <f>AVERAGE(I402:I406)</f>
        <v>69.35737982</v>
      </c>
      <c r="J407" s="59" t="str">
        <f>IF(MAX(ABS($F407-INDIRECT("'summary | ALG^({\gamma}) (low cost instances)'!F"&amp;ROW('summary | ALG^({gamma}) (low co'!$F$12)+(ROW()-17)/6)), ABS($G407-INDIRECT("'summary | ALG^({\gamma}) (low cost instances)'!G"&amp;ROW('summary | ALG^({gamma}) (low co'!$G$12)+(ROW()-17)/6)), ABS($H407-INDIRECT("'summary | ALG^({\gamma}) (low cost instances)'!H"&amp;ROW('summary | ALG^({gamma}) (low co'!$H$12)+(ROW()-17)/6)), ABS($I407-INDIRECT("'summary | ALG^({\gamma}) (low cost instances)'!I"&amp;ROW('summary | ALG^({gamma}) (low co'!$I$12)+(ROW()-17)/6)))&lt;0.001, "ok", "not ok")</f>
        <v>ok</v>
      </c>
      <c r="K407" s="26">
        <f t="shared" ref="K407:L407" si="307">AVERAGE(K402:K406)</f>
        <v>11016.99798</v>
      </c>
      <c r="L407" s="26">
        <f t="shared" si="307"/>
        <v>11016.86598</v>
      </c>
      <c r="M407" s="26">
        <f>100*AVERAGE(M402:M406)</f>
        <v>0.0009673135943</v>
      </c>
      <c r="N407" s="26">
        <f>AVERAGE(N402:N406)</f>
        <v>193.7671636</v>
      </c>
      <c r="O407" s="59" t="str">
        <f>IF(MAX(ABS(K407-INDIRECT("'summary | ALG^({\gamma}) (low cost instances)'!L"&amp;ROW('summary | ALG^({gamma}) (low co'!$L$12)+(ROW()-17)/6)), ABS(L407-INDIRECT("'summary | ALG^({\gamma}) (low cost instances)'!M"&amp;ROW('summary | ALG^({gamma}) (low co'!$M$12)+(ROW()-17)/6)), ABS($M407-INDIRECT("'summary | ALG^({\gamma}) (low cost instances)'!N"&amp;ROW('summary | ALG^({gamma}) (low co'!$N$12)+(ROW()-17)/6)), ABS($N407-INDIRECT("'summary | ALG^({\gamma}) (low cost instances)'!O"&amp;ROW('summary | ALG^({gamma}) (low co'!$O$12)+(ROW()-17)/6)))&lt;0.00001, "ok", "not ok")</f>
        <v>ok</v>
      </c>
      <c r="P407" s="26">
        <f t="shared" ref="P407:Q407" si="308">AVERAGE(P402:P406)</f>
        <v>9550.301999</v>
      </c>
      <c r="Q407" s="26">
        <f t="shared" si="308"/>
        <v>9550.301999</v>
      </c>
      <c r="R407" s="26">
        <f>100*AVERAGE(R402:R406)</f>
        <v>0</v>
      </c>
      <c r="S407" s="26">
        <f>AVERAGE(S402:S406)</f>
        <v>2103.022976</v>
      </c>
      <c r="T407" s="59" t="str">
        <f>IF(MAX(ABS(P407-INDIRECT("'summary | ALG^({\gamma}) (low cost instances)'!R"&amp;ROW('summary | ALG^({gamma}) (low co'!R$12)+(ROW()-17)/6)), ABS(Q407-INDIRECT("'summary | ALG^({\gamma}) (low cost instances)'!S"&amp;ROW('summary | ALG^({gamma}) (low co'!$S$12)+(ROW()-17)/6)), ABS(R407-INDIRECT("'summary | ALG^({\gamma}) (low cost instances)'!T"&amp;ROW('summary | ALG^({gamma}) (low co'!$T$12)+(ROW()-17)/6)), ABS(S407-INDIRECT("'summary | ALG^({\gamma}) (low cost instances)'!U"&amp;ROW('summary | ALG^({gamma}) (low co'!$U$12)+(ROW()-17)/6)))&lt;0.01, "ok", "not ok")</f>
        <v>ok</v>
      </c>
      <c r="U407" s="26">
        <f t="shared" ref="U407:V407" si="309">AVERAGE(U402:U406)</f>
        <v>9009.357839</v>
      </c>
      <c r="V407" s="26">
        <f t="shared" si="309"/>
        <v>8589.013313</v>
      </c>
      <c r="W407" s="26">
        <f>100*AVERAGE(W402:W406)</f>
        <v>4.172916205</v>
      </c>
      <c r="X407" s="26">
        <f>AVERAGE(X402:X406)</f>
        <v>4437.122032</v>
      </c>
      <c r="Y407" s="59" t="str">
        <f>IF(MAX(ABS(U407-INDIRECT("'summary | ALG^({\gamma}) (low cost instances)'!X"&amp;ROW('summary | ALG^({gamma}) (low co'!X$12)+(ROW()-17)/6)), ABS(V407-INDIRECT("'summary | ALG^({\gamma}) (low cost instances)'!Y"&amp;ROW('summary | ALG^({gamma}) (low co'!Y$12)+(ROW()-17)/6)), ABS(W407-INDIRECT("'summary | ALG^({\gamma}) (low cost instances)'!Z"&amp;ROW('summary | ALG^({gamma}) (low co'!Z$12)+(ROW()-17)/6)), ABS(X407-INDIRECT("'summary | ALG^({\gamma}) (low cost instances)'!AA"&amp;ROW('summary | ALG^({gamma}) (low co'!AA$12)+(ROW()-17)/6)))&lt;0.00001, "ok", "not ok")</f>
        <v>ok</v>
      </c>
      <c r="Z407" s="26">
        <f t="shared" ref="Z407:AA407" si="310">AVERAGE(Z402:Z406)</f>
        <v>8937.076</v>
      </c>
      <c r="AA407" s="26">
        <f t="shared" si="310"/>
        <v>7927.978894</v>
      </c>
      <c r="AB407" s="26">
        <f>100*AVERAGE(AB402:AB406)</f>
        <v>10.27857305</v>
      </c>
      <c r="AC407" s="26">
        <f>AVERAGE(AC402:AC406)</f>
        <v>5858.09993</v>
      </c>
      <c r="AD407" s="59" t="str">
        <f>IF(MAX(ABS(Z407-INDIRECT("'summary | ALG^({\gamma}) (low cost instances)'!AD"&amp;ROW('summary | ALG^({gamma}) (low co'!AD$12)+(ROW()-17)/6)), ABS(AA407-INDIRECT("'summary | ALG^({\gamma}) (low cost instances)'!AE"&amp;ROW('summary | ALG^({gamma}) (low co'!AE$12)+(ROW()-17)/6)), ABS(AB407-INDIRECT("'summary | ALG^({\gamma}) (low cost instances)'!AF"&amp;ROW('summary | ALG^({gamma}) (low co'!AF$12)+(ROW()-17)/6)), ABS(AC407-INDIRECT("'summary | ALG^({\gamma}) (low cost instances)'!AG"&amp;ROW('summary | ALG^({gamma}) (low co'!AG$12)+(ROW()-17)/6)))&lt;0.01, "ok", "not ok")</f>
        <v>ok</v>
      </c>
      <c r="AE407" s="26">
        <f t="shared" ref="AE407:AF407" si="311">AVERAGE(AE402:AE406)</f>
        <v>9599.644</v>
      </c>
      <c r="AF407" s="26">
        <f t="shared" si="311"/>
        <v>9599.644</v>
      </c>
      <c r="AG407" s="26">
        <f>100*AVERAGE(AG402:AG406)</f>
        <v>0</v>
      </c>
      <c r="AH407" s="26">
        <f>AVERAGE(AH402:AH406)</f>
        <v>2334.833769</v>
      </c>
      <c r="AI407" s="59" t="str">
        <f>IF(MAX(ABS(AE407-INDIRECT("'summary | ALG^({\gamma}) (low cost instances)'!AJ"&amp;ROW('summary | ALG^({gamma}) (low co'!$AJ$12)+(ROW()-17)/6)), ABS(AF407-INDIRECT("'summary | ALG^({\gamma}) (low cost instances)'!AK"&amp;ROW('summary | ALG^({gamma}) (low co'!$AK$12)+(ROW()-17)/6)), ABS(AG407-INDIRECT("'summary | ALG^({\gamma}) (low cost instances)'!AL"&amp;ROW('summary | ALG^({gamma}) (low co'!$AL$12)+(ROW()-17)/6)), ABS(AH407-INDIRECT("'summary | ALG^({\gamma}) (low cost instances)'!AM"&amp;ROW('summary | ALG^({gamma}) (low co'!$AM$12)+(ROW()-17)/6)))&lt;0.01, "ok", "not ok")</f>
        <v>ok</v>
      </c>
      <c r="AJ407" s="26">
        <f t="shared" ref="AJ407:AK407" si="312">AVERAGE(AJ402:AJ406)</f>
        <v>12494.948</v>
      </c>
      <c r="AK407" s="26">
        <f t="shared" si="312"/>
        <v>12494.748</v>
      </c>
      <c r="AL407" s="26">
        <f>100*AVERAGE(AL402:AL406)</f>
        <v>0.001606251531</v>
      </c>
      <c r="AM407" s="26">
        <f>AVERAGE(AM402:AM406)</f>
        <v>83.677038</v>
      </c>
      <c r="AN407" s="59" t="str">
        <f>IF(MAX(ABS(AJ407-INDIRECT("'summary | ALG^({\gamma}) (low cost instances)'!AV"&amp;ROW('summary | ALG^({gamma}) (low co'!$AV$12)+(ROW()-17)/6)), ABS(AK407-INDIRECT("'summary | ALG^({\gamma}) (low cost instances)'!AW"&amp;ROW('summary | ALG^({gamma}) (low co'!$AW$12)+(ROW()-17)/6)), ABS(AL407-INDIRECT("'summary | ALG^({\gamma}) (low cost instances)'!AX"&amp;ROW('summary | ALG^({gamma}) (low co'!$AX$12)+(ROW()-17)/6)), ABS(AM407-INDIRECT("'summary | ALG^({\gamma}) (low cost instances)'!AY"&amp;ROW('summary | ALG^({gamma}) (low co'!$AY$12)+(ROW()-17)/6)))&lt;0.01, "ok", "not ok")</f>
        <v>ok</v>
      </c>
    </row>
    <row r="408">
      <c r="D408" s="80">
        <v>25.0</v>
      </c>
      <c r="E408" s="68" t="s">
        <v>52</v>
      </c>
      <c r="F408" s="21">
        <v>13005.39</v>
      </c>
      <c r="G408" s="21">
        <v>13005.39</v>
      </c>
      <c r="H408" s="21">
        <v>0.0</v>
      </c>
      <c r="I408" s="21">
        <v>4.98178958892822</v>
      </c>
      <c r="J408" s="58"/>
      <c r="K408" s="61">
        <v>10777.25</v>
      </c>
      <c r="L408" s="61">
        <v>10777.25</v>
      </c>
      <c r="M408" s="61">
        <v>0.0</v>
      </c>
      <c r="N408" s="61">
        <v>16.3978230953217</v>
      </c>
      <c r="O408" s="58"/>
      <c r="P408" s="21">
        <v>9448.15</v>
      </c>
      <c r="Q408" s="21">
        <v>9448.15</v>
      </c>
      <c r="R408" s="21">
        <v>0.0</v>
      </c>
      <c r="S408" s="21">
        <v>126.232504844666</v>
      </c>
      <c r="T408" s="58"/>
      <c r="U408" s="21">
        <v>8405.46</v>
      </c>
      <c r="V408" s="21">
        <v>8405.46</v>
      </c>
      <c r="W408" s="21">
        <v>0.0</v>
      </c>
      <c r="X408" s="21">
        <v>359.061524152756</v>
      </c>
      <c r="Y408" s="58"/>
      <c r="Z408" s="21">
        <v>8275.38</v>
      </c>
      <c r="AA408" s="21">
        <v>8275.38</v>
      </c>
      <c r="AB408" s="21">
        <v>0.0</v>
      </c>
      <c r="AC408" s="21">
        <v>2820.14972686768</v>
      </c>
      <c r="AD408" s="58"/>
      <c r="AE408" s="21">
        <v>9522.87</v>
      </c>
      <c r="AF408" s="21">
        <v>9522.87</v>
      </c>
      <c r="AG408" s="21">
        <v>0.0</v>
      </c>
      <c r="AH408" s="21">
        <v>86.9752168655396</v>
      </c>
      <c r="AI408" s="58"/>
      <c r="AJ408" s="21">
        <v>12718.39</v>
      </c>
      <c r="AK408" s="21">
        <v>12718.39</v>
      </c>
      <c r="AL408" s="21">
        <v>0.0</v>
      </c>
      <c r="AM408" s="21">
        <v>21.8279662132263</v>
      </c>
      <c r="AN408" s="58"/>
    </row>
    <row r="409">
      <c r="E409" s="68" t="s">
        <v>53</v>
      </c>
      <c r="F409" s="21">
        <v>13199.38</v>
      </c>
      <c r="G409" s="21">
        <v>13199.38</v>
      </c>
      <c r="H409" s="21">
        <v>0.0</v>
      </c>
      <c r="I409" s="21">
        <v>280.553450107574</v>
      </c>
      <c r="J409" s="58"/>
      <c r="K409" s="21">
        <v>10357.3699691288</v>
      </c>
      <c r="L409" s="21">
        <v>10314.8670610328</v>
      </c>
      <c r="M409" s="21">
        <v>0.00410363907272564</v>
      </c>
      <c r="N409" s="21">
        <v>7203.03557395935</v>
      </c>
      <c r="O409" s="58"/>
      <c r="P409" s="21">
        <v>10194.56</v>
      </c>
      <c r="Q409" s="21">
        <v>9152.50298962491</v>
      </c>
      <c r="R409" s="21">
        <v>0.102216967713672</v>
      </c>
      <c r="S409" s="21">
        <v>7203.42193722725</v>
      </c>
      <c r="T409" s="58"/>
      <c r="U409" s="21">
        <v>10364.31</v>
      </c>
      <c r="V409" s="21">
        <v>8851.17158936103</v>
      </c>
      <c r="W409" s="21">
        <v>0.145995093801611</v>
      </c>
      <c r="X409" s="21">
        <v>7199.79357719421</v>
      </c>
      <c r="Y409" s="58"/>
      <c r="Z409" s="21">
        <v>10626.19</v>
      </c>
      <c r="AA409" s="21">
        <v>7376.69742045839</v>
      </c>
      <c r="AB409" s="21">
        <v>0.305800346082802</v>
      </c>
      <c r="AC409" s="21">
        <v>7202.28184700012</v>
      </c>
      <c r="AD409" s="58"/>
      <c r="AE409" s="21">
        <v>10338.19</v>
      </c>
      <c r="AF409" s="21">
        <v>10338.19</v>
      </c>
      <c r="AG409" s="21">
        <v>0.0</v>
      </c>
      <c r="AH409" s="21">
        <v>6734.89773106575</v>
      </c>
      <c r="AI409" s="58"/>
      <c r="AJ409" s="21">
        <v>13242.38</v>
      </c>
      <c r="AK409" s="21">
        <v>13242.38</v>
      </c>
      <c r="AL409" s="21">
        <v>0.0</v>
      </c>
      <c r="AM409" s="21">
        <v>568.871210098267</v>
      </c>
      <c r="AN409" s="58"/>
    </row>
    <row r="410">
      <c r="E410" s="68" t="s">
        <v>54</v>
      </c>
      <c r="F410" s="21">
        <v>13624.4</v>
      </c>
      <c r="G410" s="21">
        <v>13624.4</v>
      </c>
      <c r="H410" s="21">
        <v>0.0</v>
      </c>
      <c r="I410" s="21">
        <v>67.0360767841339</v>
      </c>
      <c r="J410" s="58"/>
      <c r="K410" s="21">
        <v>11560.33</v>
      </c>
      <c r="L410" s="21">
        <v>11560.33</v>
      </c>
      <c r="M410" s="21">
        <v>0.0</v>
      </c>
      <c r="N410" s="21">
        <v>445.297492980957</v>
      </c>
      <c r="O410" s="58"/>
      <c r="P410" s="21">
        <v>10742.04</v>
      </c>
      <c r="Q410" s="21">
        <v>10742.04</v>
      </c>
      <c r="R410" s="21">
        <v>0.0</v>
      </c>
      <c r="S410" s="21">
        <v>5522.99498391151</v>
      </c>
      <c r="T410" s="58"/>
      <c r="U410" s="21">
        <v>10916.93</v>
      </c>
      <c r="V410" s="21">
        <v>9459.79584714946</v>
      </c>
      <c r="W410" s="21">
        <v>0.133474717970212</v>
      </c>
      <c r="X410" s="21">
        <v>7200.85648608208</v>
      </c>
      <c r="Y410" s="58"/>
      <c r="Z410" s="21">
        <v>10713.36</v>
      </c>
      <c r="AA410" s="21">
        <v>8236.19333195342</v>
      </c>
      <c r="AB410" s="21">
        <v>0.23122219994909</v>
      </c>
      <c r="AC410" s="21">
        <v>7209.552120924</v>
      </c>
      <c r="AD410" s="58"/>
      <c r="AE410" s="21">
        <v>11037.15</v>
      </c>
      <c r="AF410" s="21">
        <v>11037.15</v>
      </c>
      <c r="AG410" s="21">
        <v>0.0</v>
      </c>
      <c r="AH410" s="21">
        <v>5538.04220676422</v>
      </c>
      <c r="AI410" s="58"/>
      <c r="AJ410" s="21">
        <v>13624.4</v>
      </c>
      <c r="AK410" s="21">
        <v>13624.4</v>
      </c>
      <c r="AL410" s="21">
        <v>0.0</v>
      </c>
      <c r="AM410" s="21">
        <v>99.7190432548523</v>
      </c>
      <c r="AN410" s="58"/>
    </row>
    <row r="411">
      <c r="E411" s="68" t="s">
        <v>55</v>
      </c>
      <c r="F411" s="21">
        <v>12859.34</v>
      </c>
      <c r="G411" s="21">
        <v>12859.34</v>
      </c>
      <c r="H411" s="21">
        <v>0.0</v>
      </c>
      <c r="I411" s="21">
        <v>10.2634479999542</v>
      </c>
      <c r="J411" s="58"/>
      <c r="K411" s="21">
        <v>10557.67</v>
      </c>
      <c r="L411" s="21">
        <v>10557.67</v>
      </c>
      <c r="M411" s="21">
        <v>0.0</v>
      </c>
      <c r="N411" s="21">
        <v>27.7196879386902</v>
      </c>
      <c r="O411" s="58"/>
      <c r="P411" s="21">
        <v>9912.66</v>
      </c>
      <c r="Q411" s="21">
        <v>9912.66</v>
      </c>
      <c r="R411" s="21">
        <v>0.0</v>
      </c>
      <c r="S411" s="21">
        <v>54.0802240371704</v>
      </c>
      <c r="T411" s="58"/>
      <c r="U411" s="21">
        <v>8746.40000000002</v>
      </c>
      <c r="V411" s="21">
        <v>8746.40000000002</v>
      </c>
      <c r="W411" s="21">
        <v>0.0</v>
      </c>
      <c r="X411" s="21">
        <v>218.532494306564</v>
      </c>
      <c r="Y411" s="58"/>
      <c r="Z411" s="21">
        <v>8667.8</v>
      </c>
      <c r="AA411" s="21">
        <v>8667.41203370036</v>
      </c>
      <c r="AB411" s="21">
        <v>4.47594891018368E-5</v>
      </c>
      <c r="AC411" s="21">
        <v>5803.46745991707</v>
      </c>
      <c r="AD411" s="58"/>
      <c r="AE411" s="21">
        <v>9404.21</v>
      </c>
      <c r="AF411" s="21">
        <v>9404.21</v>
      </c>
      <c r="AG411" s="21">
        <v>0.0</v>
      </c>
      <c r="AH411" s="21">
        <v>55.741453409195</v>
      </c>
      <c r="AI411" s="58"/>
      <c r="AJ411" s="21">
        <v>12741.44</v>
      </c>
      <c r="AK411" s="21">
        <v>12741.44</v>
      </c>
      <c r="AL411" s="21">
        <v>0.0</v>
      </c>
      <c r="AM411" s="21">
        <v>22.7485964298248</v>
      </c>
      <c r="AN411" s="58"/>
    </row>
    <row r="412">
      <c r="E412" s="68" t="s">
        <v>56</v>
      </c>
      <c r="F412" s="21">
        <v>14531.69</v>
      </c>
      <c r="G412" s="21">
        <v>14531.69</v>
      </c>
      <c r="H412" s="21">
        <v>0.0</v>
      </c>
      <c r="I412" s="21">
        <v>269.58066868782</v>
      </c>
      <c r="J412" s="58"/>
      <c r="K412" s="21">
        <v>11448.64</v>
      </c>
      <c r="L412" s="21">
        <v>11448.64</v>
      </c>
      <c r="M412" s="21">
        <v>0.0</v>
      </c>
      <c r="N412" s="21">
        <v>5519.57279801369</v>
      </c>
      <c r="O412" s="58"/>
      <c r="P412" s="21">
        <v>10986.83</v>
      </c>
      <c r="Q412" s="21">
        <v>10986.02</v>
      </c>
      <c r="R412" s="21">
        <v>7.3724632127692E-5</v>
      </c>
      <c r="S412" s="21">
        <v>6226.34890842438</v>
      </c>
      <c r="T412" s="58"/>
      <c r="U412" s="21">
        <v>10465.84</v>
      </c>
      <c r="V412" s="21">
        <v>9425.47794565887</v>
      </c>
      <c r="W412" s="21">
        <v>0.099405499638933</v>
      </c>
      <c r="X412" s="21">
        <v>7200.35602784157</v>
      </c>
      <c r="Y412" s="58"/>
      <c r="Z412" s="21">
        <v>10712.4</v>
      </c>
      <c r="AA412" s="21">
        <v>8491.12370717675</v>
      </c>
      <c r="AB412" s="21">
        <v>0.207355615251788</v>
      </c>
      <c r="AC412" s="21">
        <v>7203.75245189667</v>
      </c>
      <c r="AD412" s="58"/>
      <c r="AE412" s="21">
        <v>11405.33</v>
      </c>
      <c r="AF412" s="21">
        <v>11405.33</v>
      </c>
      <c r="AG412" s="21">
        <v>0.0</v>
      </c>
      <c r="AH412" s="21">
        <v>2904.27163720131</v>
      </c>
      <c r="AI412" s="58"/>
      <c r="AJ412" s="21">
        <v>14531.69</v>
      </c>
      <c r="AK412" s="21">
        <v>14531.69</v>
      </c>
      <c r="AL412" s="21">
        <v>0.0</v>
      </c>
      <c r="AM412" s="21">
        <v>168.482673883438</v>
      </c>
      <c r="AN412" s="58"/>
    </row>
    <row r="413">
      <c r="E413" s="57" t="s">
        <v>21</v>
      </c>
      <c r="F413" s="26">
        <f t="shared" ref="F413:G413" si="313">AVERAGE(F408:F412)</f>
        <v>13444.04</v>
      </c>
      <c r="G413" s="26">
        <f t="shared" si="313"/>
        <v>13444.04</v>
      </c>
      <c r="H413" s="26">
        <f>100*AVERAGE(H408:H412)</f>
        <v>0</v>
      </c>
      <c r="I413" s="26">
        <f>AVERAGE(I408:I412)</f>
        <v>126.4830866</v>
      </c>
      <c r="J413" s="59" t="str">
        <f>IF(MAX(ABS($F413-INDIRECT("'summary | ALG^({\gamma}) (low cost instances)'!F"&amp;ROW('summary | ALG^({gamma}) (low co'!$F$12)+(ROW()-17)/6)), ABS($G413-INDIRECT("'summary | ALG^({\gamma}) (low cost instances)'!G"&amp;ROW('summary | ALG^({gamma}) (low co'!$G$12)+(ROW()-17)/6)), ABS($H413-INDIRECT("'summary | ALG^({\gamma}) (low cost instances)'!H"&amp;ROW('summary | ALG^({gamma}) (low co'!$H$12)+(ROW()-17)/6)), ABS($I413-INDIRECT("'summary | ALG^({\gamma}) (low cost instances)'!I"&amp;ROW('summary | ALG^({gamma}) (low co'!$I$12)+(ROW()-17)/6)))&lt;0.001, "ok", "not ok")</f>
        <v>ok</v>
      </c>
      <c r="K413" s="26">
        <f t="shared" ref="K413:L413" si="314">AVERAGE(K408:K412)</f>
        <v>10940.25199</v>
      </c>
      <c r="L413" s="26">
        <f t="shared" si="314"/>
        <v>10931.75141</v>
      </c>
      <c r="M413" s="26">
        <f>100*AVERAGE(M408:M412)</f>
        <v>0.08207278145</v>
      </c>
      <c r="N413" s="26">
        <f>AVERAGE(N408:N412)</f>
        <v>2642.404675</v>
      </c>
      <c r="O413" s="59" t="str">
        <f>IF(MAX(ABS(K413-INDIRECT("'summary | ALG^({\gamma}) (low cost instances)'!L"&amp;ROW('summary | ALG^({gamma}) (low co'!$L$12)+(ROW()-17)/6)), ABS(L413-INDIRECT("'summary | ALG^({\gamma}) (low cost instances)'!M"&amp;ROW('summary | ALG^({gamma}) (low co'!$M$12)+(ROW()-17)/6)), ABS($M413-INDIRECT("'summary | ALG^({\gamma}) (low cost instances)'!N"&amp;ROW('summary | ALG^({gamma}) (low co'!$N$12)+(ROW()-17)/6)), ABS($N413-INDIRECT("'summary | ALG^({\gamma}) (low cost instances)'!O"&amp;ROW('summary | ALG^({gamma}) (low co'!$O$12)+(ROW()-17)/6)))&lt;0.00001, "ok", "not ok")</f>
        <v>ok</v>
      </c>
      <c r="P413" s="26">
        <f t="shared" ref="P413:Q413" si="315">AVERAGE(P408:P412)</f>
        <v>10256.848</v>
      </c>
      <c r="Q413" s="26">
        <f t="shared" si="315"/>
        <v>10048.2746</v>
      </c>
      <c r="R413" s="26">
        <f>100*AVERAGE(R408:R412)</f>
        <v>2.045813847</v>
      </c>
      <c r="S413" s="26">
        <f>AVERAGE(S408:S412)</f>
        <v>3826.615712</v>
      </c>
      <c r="T413" s="59" t="str">
        <f>IF(MAX(ABS(P413-INDIRECT("'summary | ALG^({\gamma}) (low cost instances)'!R"&amp;ROW('summary | ALG^({gamma}) (low co'!R$12)+(ROW()-17)/6)), ABS(Q413-INDIRECT("'summary | ALG^({\gamma}) (low cost instances)'!S"&amp;ROW('summary | ALG^({gamma}) (low co'!$S$12)+(ROW()-17)/6)), ABS(R413-INDIRECT("'summary | ALG^({\gamma}) (low cost instances)'!T"&amp;ROW('summary | ALG^({gamma}) (low co'!$T$12)+(ROW()-17)/6)), ABS(S413-INDIRECT("'summary | ALG^({\gamma}) (low cost instances)'!U"&amp;ROW('summary | ALG^({gamma}) (low co'!$U$12)+(ROW()-17)/6)))&lt;0.01, "ok", "not ok")</f>
        <v>ok</v>
      </c>
      <c r="U413" s="26">
        <f t="shared" ref="U413:V413" si="316">AVERAGE(U408:U412)</f>
        <v>9779.788</v>
      </c>
      <c r="V413" s="26">
        <f t="shared" si="316"/>
        <v>8977.661076</v>
      </c>
      <c r="W413" s="26">
        <f>100*AVERAGE(W408:W412)</f>
        <v>7.577506228</v>
      </c>
      <c r="X413" s="26">
        <f>AVERAGE(X408:X412)</f>
        <v>4435.720022</v>
      </c>
      <c r="Y413" s="59" t="str">
        <f>IF(MAX(ABS(U413-INDIRECT("'summary | ALG^({\gamma}) (low cost instances)'!X"&amp;ROW('summary | ALG^({gamma}) (low co'!X$12)+(ROW()-17)/6)), ABS(V413-INDIRECT("'summary | ALG^({\gamma}) (low cost instances)'!Y"&amp;ROW('summary | ALG^({gamma}) (low co'!Y$12)+(ROW()-17)/6)), ABS(W413-INDIRECT("'summary | ALG^({\gamma}) (low cost instances)'!Z"&amp;ROW('summary | ALG^({gamma}) (low co'!Z$12)+(ROW()-17)/6)), ABS(X413-INDIRECT("'summary | ALG^({\gamma}) (low cost instances)'!AA"&amp;ROW('summary | ALG^({gamma}) (low co'!AA$12)+(ROW()-17)/6)))&lt;0.00001, "ok", "not ok")</f>
        <v>ok</v>
      </c>
      <c r="Z413" s="26">
        <f t="shared" ref="Z413:AA413" si="317">AVERAGE(Z408:Z412)</f>
        <v>9799.026</v>
      </c>
      <c r="AA413" s="26">
        <f t="shared" si="317"/>
        <v>8209.361299</v>
      </c>
      <c r="AB413" s="26">
        <f>100*AVERAGE(AB408:AB412)</f>
        <v>14.88845842</v>
      </c>
      <c r="AC413" s="26">
        <f>AVERAGE(AC408:AC412)</f>
        <v>6047.840721</v>
      </c>
      <c r="AD413" s="59" t="str">
        <f>IF(MAX(ABS(Z413-INDIRECT("'summary | ALG^({\gamma}) (low cost instances)'!AD"&amp;ROW('summary | ALG^({gamma}) (low co'!AD$12)+(ROW()-17)/6)), ABS(AA413-INDIRECT("'summary | ALG^({\gamma}) (low cost instances)'!AE"&amp;ROW('summary | ALG^({gamma}) (low co'!AE$12)+(ROW()-17)/6)), ABS(AB413-INDIRECT("'summary | ALG^({\gamma}) (low cost instances)'!AF"&amp;ROW('summary | ALG^({gamma}) (low co'!AF$12)+(ROW()-17)/6)), ABS(AC413-INDIRECT("'summary | ALG^({\gamma}) (low cost instances)'!AG"&amp;ROW('summary | ALG^({gamma}) (low co'!AG$12)+(ROW()-17)/6)))&lt;0.01, "ok", "not ok")</f>
        <v>ok</v>
      </c>
      <c r="AE413" s="26">
        <f t="shared" ref="AE413:AF413" si="318">AVERAGE(AE408:AE412)</f>
        <v>10341.55</v>
      </c>
      <c r="AF413" s="26">
        <f t="shared" si="318"/>
        <v>10341.55</v>
      </c>
      <c r="AG413" s="26">
        <f>100*AVERAGE(AG408:AG412)</f>
        <v>0</v>
      </c>
      <c r="AH413" s="26">
        <f>AVERAGE(AH408:AH412)</f>
        <v>3063.985649</v>
      </c>
      <c r="AI413" s="59" t="str">
        <f>IF(MAX(ABS(AE413-INDIRECT("'summary | ALG^({\gamma}) (low cost instances)'!AJ"&amp;ROW('summary | ALG^({gamma}) (low co'!$AJ$12)+(ROW()-17)/6)), ABS(AF413-INDIRECT("'summary | ALG^({\gamma}) (low cost instances)'!AK"&amp;ROW('summary | ALG^({gamma}) (low co'!$AK$12)+(ROW()-17)/6)), ABS(AG413-INDIRECT("'summary | ALG^({\gamma}) (low cost instances)'!AL"&amp;ROW('summary | ALG^({gamma}) (low co'!$AL$12)+(ROW()-17)/6)), ABS(AH413-INDIRECT("'summary | ALG^({\gamma}) (low cost instances)'!AM"&amp;ROW('summary | ALG^({gamma}) (low co'!$AM$12)+(ROW()-17)/6)))&lt;0.01, "ok", "not ok")</f>
        <v>ok</v>
      </c>
      <c r="AJ413" s="26">
        <f t="shared" ref="AJ413:AK413" si="319">AVERAGE(AJ408:AJ412)</f>
        <v>13371.66</v>
      </c>
      <c r="AK413" s="26">
        <f t="shared" si="319"/>
        <v>13371.66</v>
      </c>
      <c r="AL413" s="26">
        <f>100*AVERAGE(AL408:AL412)</f>
        <v>0</v>
      </c>
      <c r="AM413" s="26">
        <f>AVERAGE(AM408:AM412)</f>
        <v>176.329898</v>
      </c>
      <c r="AN413" s="59" t="str">
        <f>IF(MAX(ABS(AJ413-INDIRECT("'summary | ALG^({\gamma}) (low cost instances)'!AV"&amp;ROW('summary | ALG^({gamma}) (low co'!$AV$12)+(ROW()-17)/6)), ABS(AK413-INDIRECT("'summary | ALG^({\gamma}) (low cost instances)'!AW"&amp;ROW('summary | ALG^({gamma}) (low co'!$AW$12)+(ROW()-17)/6)), ABS(AL413-INDIRECT("'summary | ALG^({\gamma}) (low cost instances)'!AX"&amp;ROW('summary | ALG^({gamma}) (low co'!$AX$12)+(ROW()-17)/6)), ABS(AM413-INDIRECT("'summary | ALG^({\gamma}) (low cost instances)'!AY"&amp;ROW('summary | ALG^({gamma}) (low co'!$AY$12)+(ROW()-17)/6)))&lt;0.01, "ok", "not ok")</f>
        <v>ok</v>
      </c>
    </row>
    <row r="414">
      <c r="D414" s="80">
        <v>30.0</v>
      </c>
      <c r="E414" s="68" t="s">
        <v>57</v>
      </c>
      <c r="F414" s="21">
        <v>14758.77</v>
      </c>
      <c r="G414" s="21">
        <v>14758.77</v>
      </c>
      <c r="H414" s="21">
        <v>0.0</v>
      </c>
      <c r="I414" s="21">
        <v>968.969907045364</v>
      </c>
      <c r="J414" s="58"/>
      <c r="K414" s="21">
        <v>12348.55980679</v>
      </c>
      <c r="L414" s="21">
        <v>12136.481269597</v>
      </c>
      <c r="M414" s="21">
        <v>0.0171743539741655</v>
      </c>
      <c r="N414" s="21">
        <v>7208.26474785805</v>
      </c>
      <c r="O414" s="58"/>
      <c r="P414" s="21">
        <v>11714.4</v>
      </c>
      <c r="Q414" s="21">
        <v>11019.1536227615</v>
      </c>
      <c r="R414" s="21">
        <v>0.0593497214742932</v>
      </c>
      <c r="S414" s="21">
        <v>7202.78448963165</v>
      </c>
      <c r="T414" s="58"/>
      <c r="U414" s="21">
        <v>10496.15</v>
      </c>
      <c r="V414" s="21">
        <v>9136.88371495096</v>
      </c>
      <c r="W414" s="21">
        <v>0.129501415761879</v>
      </c>
      <c r="X414" s="21">
        <v>7211.07065105438</v>
      </c>
      <c r="Y414" s="58"/>
      <c r="Z414" s="21">
        <v>11455.83</v>
      </c>
      <c r="AA414" s="21">
        <v>8589.0315440872</v>
      </c>
      <c r="AB414" s="21">
        <v>0.250247992150093</v>
      </c>
      <c r="AC414" s="21">
        <v>7206.2640581131</v>
      </c>
      <c r="AD414" s="58"/>
      <c r="AE414" s="21">
        <v>12206.71</v>
      </c>
      <c r="AF414" s="21">
        <v>12206.71</v>
      </c>
      <c r="AG414" s="21">
        <v>0.0</v>
      </c>
      <c r="AH414" s="21">
        <v>6863.96864771843</v>
      </c>
      <c r="AI414" s="58"/>
      <c r="AJ414" s="21">
        <v>14758.77</v>
      </c>
      <c r="AK414" s="21">
        <v>14758.77</v>
      </c>
      <c r="AL414" s="21">
        <v>0.0</v>
      </c>
      <c r="AM414" s="21">
        <v>3922.9335539341</v>
      </c>
      <c r="AN414" s="58"/>
    </row>
    <row r="415">
      <c r="E415" s="68" t="s">
        <v>58</v>
      </c>
      <c r="F415" s="21">
        <v>14007.81</v>
      </c>
      <c r="G415" s="21">
        <v>14007.81</v>
      </c>
      <c r="H415" s="21">
        <v>0.0</v>
      </c>
      <c r="I415" s="21">
        <v>82.2097721099854</v>
      </c>
      <c r="J415" s="58"/>
      <c r="K415" s="21">
        <v>11000.18</v>
      </c>
      <c r="L415" s="21">
        <v>11000.18</v>
      </c>
      <c r="M415" s="21">
        <v>0.0</v>
      </c>
      <c r="N415" s="21">
        <v>569.825610160828</v>
      </c>
      <c r="O415" s="58"/>
      <c r="P415" s="21">
        <v>10041.49</v>
      </c>
      <c r="Q415" s="21">
        <v>10041.49</v>
      </c>
      <c r="R415" s="21">
        <v>0.0</v>
      </c>
      <c r="S415" s="21">
        <v>2512.92411708832</v>
      </c>
      <c r="T415" s="58"/>
      <c r="U415" s="21">
        <v>9397.63996581125</v>
      </c>
      <c r="V415" s="21">
        <v>9283.78803955417</v>
      </c>
      <c r="W415" s="21">
        <v>0.012114948718112</v>
      </c>
      <c r="X415" s="21">
        <v>7201.31047701836</v>
      </c>
      <c r="Y415" s="58"/>
      <c r="Z415" s="21">
        <v>9414.35</v>
      </c>
      <c r="AA415" s="21">
        <v>8618.87744064849</v>
      </c>
      <c r="AB415" s="21">
        <v>0.084495749504905</v>
      </c>
      <c r="AC415" s="21">
        <v>7203.24752998352</v>
      </c>
      <c r="AD415" s="58"/>
      <c r="AE415" s="21">
        <v>10053.8</v>
      </c>
      <c r="AF415" s="21">
        <v>10053.8</v>
      </c>
      <c r="AG415" s="21">
        <v>0.0</v>
      </c>
      <c r="AH415" s="21">
        <v>1789.93094205856</v>
      </c>
      <c r="AI415" s="58"/>
      <c r="AJ415" s="21">
        <v>14007.81</v>
      </c>
      <c r="AK415" s="21">
        <v>14007.81</v>
      </c>
      <c r="AL415" s="21">
        <v>0.0</v>
      </c>
      <c r="AM415" s="21">
        <v>92.481673002243</v>
      </c>
      <c r="AN415" s="58"/>
    </row>
    <row r="416">
      <c r="E416" s="68" t="s">
        <v>59</v>
      </c>
      <c r="F416" s="21">
        <v>13865.77</v>
      </c>
      <c r="G416" s="21">
        <v>13865.77</v>
      </c>
      <c r="H416" s="21">
        <v>0.0</v>
      </c>
      <c r="I416" s="21">
        <v>36.0272459983826</v>
      </c>
      <c r="J416" s="58"/>
      <c r="K416" s="21">
        <v>11583.57</v>
      </c>
      <c r="L416" s="21">
        <v>11583.57</v>
      </c>
      <c r="M416" s="21">
        <v>0.0</v>
      </c>
      <c r="N416" s="21">
        <v>82.0691919326782</v>
      </c>
      <c r="O416" s="58"/>
      <c r="P416" s="21">
        <v>10048.25</v>
      </c>
      <c r="Q416" s="21">
        <v>10048.25</v>
      </c>
      <c r="R416" s="21">
        <v>0.0</v>
      </c>
      <c r="S416" s="21">
        <v>328.161634922028</v>
      </c>
      <c r="T416" s="58"/>
      <c r="U416" s="21">
        <v>9226.1</v>
      </c>
      <c r="V416" s="21">
        <v>9226.1</v>
      </c>
      <c r="W416" s="21">
        <v>0.0</v>
      </c>
      <c r="X416" s="21">
        <v>3589.91135406494</v>
      </c>
      <c r="Y416" s="58"/>
      <c r="Z416" s="21">
        <v>9095.92</v>
      </c>
      <c r="AA416" s="21">
        <v>8474.89177011445</v>
      </c>
      <c r="AB416" s="21">
        <v>0.068275471847328</v>
      </c>
      <c r="AC416" s="21">
        <v>7218.3530318737</v>
      </c>
      <c r="AD416" s="58"/>
      <c r="AE416" s="21">
        <v>10145.44</v>
      </c>
      <c r="AF416" s="21">
        <v>10145.44</v>
      </c>
      <c r="AG416" s="21">
        <v>0.0</v>
      </c>
      <c r="AH416" s="21">
        <v>425.482944726944</v>
      </c>
      <c r="AI416" s="58"/>
      <c r="AJ416" s="21">
        <v>13865.77</v>
      </c>
      <c r="AK416" s="21">
        <v>13865.77</v>
      </c>
      <c r="AL416" s="21">
        <v>0.0</v>
      </c>
      <c r="AM416" s="21">
        <v>43.7584493160248</v>
      </c>
      <c r="AN416" s="58"/>
    </row>
    <row r="417">
      <c r="E417" s="68" t="s">
        <v>60</v>
      </c>
      <c r="F417" s="21">
        <v>13721.24</v>
      </c>
      <c r="G417" s="21">
        <v>13721.24</v>
      </c>
      <c r="H417" s="21">
        <v>0.0</v>
      </c>
      <c r="I417" s="21">
        <v>28.7073533535004</v>
      </c>
      <c r="J417" s="58"/>
      <c r="K417" s="21">
        <v>12504.09</v>
      </c>
      <c r="L417" s="21">
        <v>12504.09</v>
      </c>
      <c r="M417" s="21">
        <v>0.0</v>
      </c>
      <c r="N417" s="21">
        <v>172.057666158676</v>
      </c>
      <c r="O417" s="58"/>
      <c r="P417" s="21">
        <v>10179.31</v>
      </c>
      <c r="Q417" s="21">
        <v>10179.31</v>
      </c>
      <c r="R417" s="21">
        <v>0.0</v>
      </c>
      <c r="S417" s="21">
        <v>3322.09596014023</v>
      </c>
      <c r="T417" s="58"/>
      <c r="U417" s="21">
        <v>9256.72</v>
      </c>
      <c r="V417" s="21">
        <v>9256.72</v>
      </c>
      <c r="W417" s="21">
        <v>0.0</v>
      </c>
      <c r="X417" s="21">
        <v>5842.52276682854</v>
      </c>
      <c r="Y417" s="58"/>
      <c r="Z417" s="21">
        <v>9582.98</v>
      </c>
      <c r="AA417" s="21">
        <v>8262.60055821929</v>
      </c>
      <c r="AB417" s="21">
        <v>0.137783804388688</v>
      </c>
      <c r="AC417" s="21">
        <v>7214.13826704025</v>
      </c>
      <c r="AD417" s="58"/>
      <c r="AE417" s="21">
        <v>10227.22</v>
      </c>
      <c r="AF417" s="21">
        <v>10227.22</v>
      </c>
      <c r="AG417" s="21">
        <v>0.0</v>
      </c>
      <c r="AH417" s="21">
        <v>356.535872220993</v>
      </c>
      <c r="AI417" s="58"/>
      <c r="AJ417" s="21">
        <v>13380.2</v>
      </c>
      <c r="AK417" s="21">
        <v>13380.2</v>
      </c>
      <c r="AL417" s="21">
        <v>0.0</v>
      </c>
      <c r="AM417" s="21">
        <v>59.7237815856934</v>
      </c>
      <c r="AN417" s="58"/>
    </row>
    <row r="418">
      <c r="E418" s="68" t="s">
        <v>61</v>
      </c>
      <c r="F418" s="21">
        <v>12526.93</v>
      </c>
      <c r="G418" s="21">
        <v>12526.93</v>
      </c>
      <c r="H418" s="21">
        <v>0.0</v>
      </c>
      <c r="I418" s="21">
        <v>237.102765321732</v>
      </c>
      <c r="J418" s="58"/>
      <c r="K418" s="21">
        <v>10944.38</v>
      </c>
      <c r="L418" s="21">
        <v>10944.38</v>
      </c>
      <c r="M418" s="21">
        <v>0.0</v>
      </c>
      <c r="N418" s="21">
        <v>5105.54414653778</v>
      </c>
      <c r="O418" s="58"/>
      <c r="P418" s="21">
        <v>9803.86</v>
      </c>
      <c r="Q418" s="21">
        <v>9320.23152318827</v>
      </c>
      <c r="R418" s="21">
        <v>0.0493304144297992</v>
      </c>
      <c r="S418" s="21">
        <v>7201.69999480248</v>
      </c>
      <c r="T418" s="58"/>
      <c r="U418" s="21">
        <v>9638.88</v>
      </c>
      <c r="V418" s="21">
        <v>8219.65513812629</v>
      </c>
      <c r="W418" s="21">
        <v>0.147239602720826</v>
      </c>
      <c r="X418" s="21">
        <v>7204.93055796623</v>
      </c>
      <c r="Y418" s="58"/>
      <c r="Z418" s="21">
        <v>9491.54</v>
      </c>
      <c r="AA418" s="21">
        <v>7120.33730035824</v>
      </c>
      <c r="AB418" s="21">
        <v>0.249822757913021</v>
      </c>
      <c r="AC418" s="21">
        <v>7223.05182814598</v>
      </c>
      <c r="AD418" s="58"/>
      <c r="AE418" s="21">
        <v>10568.01</v>
      </c>
      <c r="AF418" s="21">
        <v>10568.01</v>
      </c>
      <c r="AG418" s="21">
        <v>0.0</v>
      </c>
      <c r="AH418" s="21">
        <v>6863.1296145916</v>
      </c>
      <c r="AI418" s="58"/>
      <c r="AJ418" s="21">
        <v>12728.969983833</v>
      </c>
      <c r="AK418" s="21">
        <v>12728.969983833</v>
      </c>
      <c r="AL418" s="21">
        <v>0.0</v>
      </c>
      <c r="AM418" s="21">
        <v>1386.20821785927</v>
      </c>
      <c r="AN418" s="58"/>
    </row>
    <row r="419">
      <c r="E419" s="57" t="s">
        <v>21</v>
      </c>
      <c r="F419" s="26">
        <f t="shared" ref="F419:G419" si="320">AVERAGE(F414:F418)</f>
        <v>13776.104</v>
      </c>
      <c r="G419" s="26">
        <f t="shared" si="320"/>
        <v>13776.104</v>
      </c>
      <c r="H419" s="26">
        <f>100*AVERAGE(H414:H418)</f>
        <v>0</v>
      </c>
      <c r="I419" s="26">
        <f>AVERAGE(I414:I418)</f>
        <v>270.6034088</v>
      </c>
      <c r="J419" s="59" t="str">
        <f>IF(MAX(ABS($F419-INDIRECT("'summary | ALG^({\gamma}) (low cost instances)'!F"&amp;ROW('summary | ALG^({gamma}) (low co'!$F$12)+(ROW()-17)/6)), ABS($G419-INDIRECT("'summary | ALG^({\gamma}) (low cost instances)'!G"&amp;ROW('summary | ALG^({gamma}) (low co'!$G$12)+(ROW()-17)/6)), ABS($H419-INDIRECT("'summary | ALG^({\gamma}) (low cost instances)'!H"&amp;ROW('summary | ALG^({gamma}) (low co'!$H$12)+(ROW()-17)/6)), ABS($I419-INDIRECT("'summary | ALG^({\gamma}) (low cost instances)'!I"&amp;ROW('summary | ALG^({gamma}) (low co'!$I$12)+(ROW()-17)/6)))&lt;0.001, "ok", "not ok")</f>
        <v>ok</v>
      </c>
      <c r="K419" s="26">
        <f t="shared" ref="K419:L419" si="321">AVERAGE(K414:K418)</f>
        <v>11676.15596</v>
      </c>
      <c r="L419" s="26">
        <f t="shared" si="321"/>
        <v>11633.74025</v>
      </c>
      <c r="M419" s="26">
        <f>100*AVERAGE(M414:M418)</f>
        <v>0.3434870795</v>
      </c>
      <c r="N419" s="26">
        <f>AVERAGE(N414:N418)</f>
        <v>2627.552273</v>
      </c>
      <c r="O419" s="59" t="str">
        <f>IF(MAX(ABS(K419-INDIRECT("'summary | ALG^({\gamma}) (low cost instances)'!L"&amp;ROW('summary | ALG^({gamma}) (low co'!$L$12)+(ROW()-17)/6)), ABS(L419-INDIRECT("'summary | ALG^({\gamma}) (low cost instances)'!M"&amp;ROW('summary | ALG^({gamma}) (low co'!$M$12)+(ROW()-17)/6)), ABS($M419-INDIRECT("'summary | ALG^({\gamma}) (low cost instances)'!N"&amp;ROW('summary | ALG^({gamma}) (low co'!$N$12)+(ROW()-17)/6)), ABS($N419-INDIRECT("'summary | ALG^({\gamma}) (low cost instances)'!O"&amp;ROW('summary | ALG^({gamma}) (low co'!$O$12)+(ROW()-17)/6)))&lt;0.01, "ok", "not ok")</f>
        <v>ok</v>
      </c>
      <c r="P419" s="26">
        <f t="shared" ref="P419:Q419" si="322">AVERAGE(P414:P418)</f>
        <v>10357.462</v>
      </c>
      <c r="Q419" s="26">
        <f t="shared" si="322"/>
        <v>10121.68703</v>
      </c>
      <c r="R419" s="26">
        <f>100*AVERAGE(R414:R418)</f>
        <v>2.173602718</v>
      </c>
      <c r="S419" s="26">
        <f>AVERAGE(S414:S418)</f>
        <v>4113.533239</v>
      </c>
      <c r="T419" s="59" t="str">
        <f>IF(MAX(ABS(P419-INDIRECT("'summary | ALG^({\gamma}) (low cost instances)'!R"&amp;ROW('summary | ALG^({gamma}) (low co'!R$12)+(ROW()-17)/6)), ABS(Q419-INDIRECT("'summary | ALG^({\gamma}) (low cost instances)'!S"&amp;ROW('summary | ALG^({gamma}) (low co'!$S$12)+(ROW()-17)/6)), ABS(R419-INDIRECT("'summary | ALG^({\gamma}) (low cost instances)'!T"&amp;ROW('summary | ALG^({gamma}) (low co'!$T$12)+(ROW()-17)/6)), ABS(S419-INDIRECT("'summary | ALG^({\gamma}) (low cost instances)'!U"&amp;ROW('summary | ALG^({gamma}) (low co'!$U$12)+(ROW()-17)/6)))&lt;0.01, "ok", "not ok")</f>
        <v>ok</v>
      </c>
      <c r="U419" s="26">
        <f t="shared" ref="U419:V419" si="323">AVERAGE(U414:U418)</f>
        <v>9603.097993</v>
      </c>
      <c r="V419" s="26">
        <f t="shared" si="323"/>
        <v>9024.629379</v>
      </c>
      <c r="W419" s="26">
        <f>100*AVERAGE(W414:W418)</f>
        <v>5.777119344</v>
      </c>
      <c r="X419" s="26">
        <f>AVERAGE(X414:X418)</f>
        <v>6209.949161</v>
      </c>
      <c r="Y419" s="59" t="str">
        <f>IF(MAX(ABS(U419-INDIRECT("'summary | ALG^({\gamma}) (low cost instances)'!X"&amp;ROW('summary | ALG^({gamma}) (low co'!X$12)+(ROW()-17)/6)), ABS(V419-INDIRECT("'summary | ALG^({\gamma}) (low cost instances)'!Y"&amp;ROW('summary | ALG^({gamma}) (low co'!Y$12)+(ROW()-17)/6)), ABS(W419-INDIRECT("'summary | ALG^({\gamma}) (low cost instances)'!Z"&amp;ROW('summary | ALG^({gamma}) (low co'!Z$12)+(ROW()-17)/6)), ABS(X419-INDIRECT("'summary | ALG^({\gamma}) (low cost instances)'!AA"&amp;ROW('summary | ALG^({gamma}) (low co'!AA$12)+(ROW()-17)/6)))&lt;0.00001, "ok", "not ok")</f>
        <v>ok</v>
      </c>
      <c r="Z419" s="26">
        <f t="shared" ref="Z419:AA419" si="324">AVERAGE(Z414:Z418)</f>
        <v>9808.124</v>
      </c>
      <c r="AA419" s="26">
        <f t="shared" si="324"/>
        <v>8213.147723</v>
      </c>
      <c r="AB419" s="26">
        <f>100*AVERAGE(AB414:AB418)</f>
        <v>15.81251552</v>
      </c>
      <c r="AC419" s="26">
        <f>AVERAGE(AC414:AC418)</f>
        <v>7213.010943</v>
      </c>
      <c r="AD419" s="59" t="str">
        <f>IF(MAX(ABS(Z419-INDIRECT("'summary | ALG^({\gamma}) (low cost instances)'!AD"&amp;ROW('summary | ALG^({gamma}) (low co'!AD$12)+(ROW()-17)/6)), ABS(AA419-INDIRECT("'summary | ALG^({\gamma}) (low cost instances)'!AE"&amp;ROW('summary | ALG^({gamma}) (low co'!AE$12)+(ROW()-17)/6)), ABS(AB419-INDIRECT("'summary | ALG^({\gamma}) (low cost instances)'!AF"&amp;ROW('summary | ALG^({gamma}) (low co'!AF$12)+(ROW()-17)/6)), ABS(AC419-INDIRECT("'summary | ALG^({\gamma}) (low cost instances)'!AG"&amp;ROW('summary | ALG^({gamma}) (low co'!AG$12)+(ROW()-17)/6)))&lt;0.01, "ok", "not ok")</f>
        <v>ok</v>
      </c>
      <c r="AE419" s="26">
        <f t="shared" ref="AE419:AF419" si="325">AVERAGE(AE414:AE418)</f>
        <v>10640.236</v>
      </c>
      <c r="AF419" s="26">
        <f t="shared" si="325"/>
        <v>10640.236</v>
      </c>
      <c r="AG419" s="26">
        <f>100*AVERAGE(AG414:AG418)</f>
        <v>0</v>
      </c>
      <c r="AH419" s="26">
        <f>AVERAGE(AH414:AH418)</f>
        <v>3259.809604</v>
      </c>
      <c r="AI419" s="59" t="str">
        <f>IF(MAX(ABS(AE419-INDIRECT("'summary | ALG^({\gamma}) (low cost instances)'!AJ"&amp;ROW('summary | ALG^({gamma}) (low co'!$AJ$12)+(ROW()-17)/6)), ABS(AF419-INDIRECT("'summary | ALG^({\gamma}) (low cost instances)'!AK"&amp;ROW('summary | ALG^({gamma}) (low co'!$AK$12)+(ROW()-17)/6)), ABS(AG419-INDIRECT("'summary | ALG^({\gamma}) (low cost instances)'!AL"&amp;ROW('summary | ALG^({gamma}) (low co'!$AL$12)+(ROW()-17)/6)), ABS(AH419-INDIRECT("'summary | ALG^({\gamma}) (low cost instances)'!AM"&amp;ROW('summary | ALG^({gamma}) (low co'!$AM$12)+(ROW()-17)/6)))&lt;0.01, "ok", "not ok")</f>
        <v>ok</v>
      </c>
      <c r="AJ419" s="26">
        <f t="shared" ref="AJ419:AK419" si="326">AVERAGE(AJ414:AJ418)</f>
        <v>13748.304</v>
      </c>
      <c r="AK419" s="26">
        <f t="shared" si="326"/>
        <v>13748.304</v>
      </c>
      <c r="AL419" s="26">
        <f>100*AVERAGE(AL414:AL418)</f>
        <v>0</v>
      </c>
      <c r="AM419" s="26">
        <f>AVERAGE(AM414:AM418)</f>
        <v>1101.021135</v>
      </c>
      <c r="AN419" s="59" t="str">
        <f>IF(MAX(ABS(AJ419-INDIRECT("'summary | ALG^({\gamma}) (low cost instances)'!AV"&amp;ROW('summary | ALG^({gamma}) (low co'!$AV$12)+(ROW()-17)/6)), ABS(AK419-INDIRECT("'summary | ALG^({\gamma}) (low cost instances)'!AW"&amp;ROW('summary | ALG^({gamma}) (low co'!$AW$12)+(ROW()-17)/6)), ABS(AL419-INDIRECT("'summary | ALG^({\gamma}) (low cost instances)'!AX"&amp;ROW('summary | ALG^({gamma}) (low co'!$AX$12)+(ROW()-17)/6)), ABS(AM419-INDIRECT("'summary | ALG^({\gamma}) (low cost instances)'!AY"&amp;ROW('summary | ALG^({gamma}) (low co'!$AY$12)+(ROW()-17)/6)))&lt;0.01, "ok", "not ok")</f>
        <v>ok</v>
      </c>
    </row>
    <row r="420">
      <c r="E420" s="69"/>
      <c r="F420" s="27"/>
      <c r="G420" s="27"/>
      <c r="H420" s="27"/>
      <c r="I420" s="27"/>
      <c r="J420" s="58"/>
      <c r="K420" s="70"/>
      <c r="L420" s="70"/>
      <c r="M420" s="70"/>
      <c r="N420" s="70"/>
      <c r="O420" s="58"/>
      <c r="P420" s="70"/>
      <c r="Q420" s="70"/>
      <c r="R420" s="70"/>
      <c r="S420" s="70"/>
      <c r="T420" s="58"/>
      <c r="Y420" s="58"/>
      <c r="Z420" s="70"/>
      <c r="AA420" s="70"/>
      <c r="AB420" s="70"/>
      <c r="AC420" s="70"/>
      <c r="AD420" s="58"/>
      <c r="AE420" s="27"/>
      <c r="AF420" s="27"/>
      <c r="AG420" s="27"/>
      <c r="AH420" s="27"/>
      <c r="AI420" s="58"/>
      <c r="AJ420" s="27"/>
      <c r="AK420" s="27"/>
      <c r="AL420" s="27"/>
      <c r="AM420" s="27"/>
      <c r="AN420" s="58"/>
    </row>
    <row r="421">
      <c r="C421" s="5">
        <v>4.0</v>
      </c>
      <c r="D421" s="80">
        <v>5.0</v>
      </c>
      <c r="E421" s="68" t="s">
        <v>32</v>
      </c>
      <c r="F421" s="21">
        <v>8113.08</v>
      </c>
      <c r="G421" s="21">
        <v>8113.08</v>
      </c>
      <c r="H421" s="21">
        <v>0.0</v>
      </c>
      <c r="I421" s="21">
        <v>0.049487829208374</v>
      </c>
      <c r="J421" s="58"/>
      <c r="K421" s="21">
        <v>7074.26</v>
      </c>
      <c r="L421" s="21">
        <v>7074.26</v>
      </c>
      <c r="M421" s="21">
        <v>0.0</v>
      </c>
      <c r="N421" s="21">
        <v>1.14148783683777</v>
      </c>
      <c r="O421" s="58"/>
      <c r="P421" s="21">
        <v>6588.81</v>
      </c>
      <c r="Q421" s="21">
        <v>6588.81</v>
      </c>
      <c r="R421" s="21">
        <v>0.0</v>
      </c>
      <c r="S421" s="21">
        <v>2.84547281265259</v>
      </c>
      <c r="T421" s="58"/>
      <c r="U421" s="21">
        <v>5863.42</v>
      </c>
      <c r="V421" s="21">
        <v>5863.42</v>
      </c>
      <c r="W421" s="21">
        <v>0.0</v>
      </c>
      <c r="X421" s="21">
        <v>4.29773211479187</v>
      </c>
      <c r="Y421" s="58"/>
      <c r="Z421" s="21">
        <v>5862.58</v>
      </c>
      <c r="AA421" s="21">
        <v>5862.58</v>
      </c>
      <c r="AB421" s="21">
        <v>0.0</v>
      </c>
      <c r="AC421" s="21">
        <v>9.18303418159485</v>
      </c>
      <c r="AD421" s="58"/>
      <c r="AE421" s="21">
        <v>6128.59</v>
      </c>
      <c r="AF421" s="21">
        <v>6128.59</v>
      </c>
      <c r="AG421" s="21">
        <v>0.0</v>
      </c>
      <c r="AH421" s="21">
        <v>5.82118391990662</v>
      </c>
      <c r="AI421" s="58"/>
      <c r="AJ421" s="21">
        <v>8113.08</v>
      </c>
      <c r="AK421" s="21">
        <v>8113.08</v>
      </c>
      <c r="AL421" s="21">
        <v>0.0</v>
      </c>
      <c r="AM421" s="21">
        <v>0.103168725967407</v>
      </c>
      <c r="AN421" s="58"/>
    </row>
    <row r="422">
      <c r="E422" s="68" t="s">
        <v>33</v>
      </c>
      <c r="F422" s="21">
        <v>7245.48</v>
      </c>
      <c r="G422" s="21">
        <v>7245.48</v>
      </c>
      <c r="H422" s="21">
        <v>0.0</v>
      </c>
      <c r="I422" s="21">
        <v>0.0555124282836914</v>
      </c>
      <c r="J422" s="58"/>
      <c r="K422" s="21">
        <v>6101.02</v>
      </c>
      <c r="L422" s="21">
        <v>6101.02</v>
      </c>
      <c r="M422" s="21">
        <v>0.0</v>
      </c>
      <c r="N422" s="21">
        <v>1.5148229598999</v>
      </c>
      <c r="O422" s="58"/>
      <c r="P422" s="21">
        <v>5451.3</v>
      </c>
      <c r="Q422" s="21">
        <v>5451.3</v>
      </c>
      <c r="R422" s="21">
        <v>0.0</v>
      </c>
      <c r="S422" s="21">
        <v>2.85436010360718</v>
      </c>
      <c r="T422" s="58"/>
      <c r="U422" s="21">
        <v>5107.05</v>
      </c>
      <c r="V422" s="21">
        <v>5107.05</v>
      </c>
      <c r="W422" s="21">
        <v>0.0</v>
      </c>
      <c r="X422" s="21">
        <v>7.04359817504883</v>
      </c>
      <c r="Y422" s="58"/>
      <c r="Z422" s="21">
        <v>5241.43</v>
      </c>
      <c r="AA422" s="21">
        <v>5241.43</v>
      </c>
      <c r="AB422" s="21">
        <v>0.0</v>
      </c>
      <c r="AC422" s="21">
        <v>31.6957242488861</v>
      </c>
      <c r="AD422" s="58"/>
      <c r="AE422" s="21">
        <v>5250.16</v>
      </c>
      <c r="AF422" s="21">
        <v>5250.16</v>
      </c>
      <c r="AG422" s="21">
        <v>0.0</v>
      </c>
      <c r="AH422" s="21">
        <v>3.15577912330627</v>
      </c>
      <c r="AI422" s="58"/>
      <c r="AJ422" s="21">
        <v>6933.12</v>
      </c>
      <c r="AK422" s="21">
        <v>6933.12</v>
      </c>
      <c r="AL422" s="21">
        <v>0.0</v>
      </c>
      <c r="AM422" s="21">
        <v>0.103335857391357</v>
      </c>
      <c r="AN422" s="58"/>
    </row>
    <row r="423">
      <c r="E423" s="68" t="s">
        <v>34</v>
      </c>
      <c r="F423" s="21">
        <v>10898.54</v>
      </c>
      <c r="G423" s="21">
        <v>10898.54</v>
      </c>
      <c r="H423" s="21">
        <v>0.0</v>
      </c>
      <c r="I423" s="21">
        <v>0.0576159954071045</v>
      </c>
      <c r="J423" s="58"/>
      <c r="K423" s="21">
        <v>10566.79</v>
      </c>
      <c r="L423" s="21">
        <v>10566.79</v>
      </c>
      <c r="M423" s="21">
        <v>0.0</v>
      </c>
      <c r="N423" s="21">
        <v>1.17027831077576</v>
      </c>
      <c r="O423" s="58"/>
      <c r="P423" s="21">
        <v>10080.64</v>
      </c>
      <c r="Q423" s="21">
        <v>10080.64</v>
      </c>
      <c r="R423" s="21">
        <v>0.0</v>
      </c>
      <c r="S423" s="21">
        <v>2.69874691963196</v>
      </c>
      <c r="T423" s="58"/>
      <c r="U423" s="21">
        <v>9349.4</v>
      </c>
      <c r="V423" s="21">
        <v>9349.4</v>
      </c>
      <c r="W423" s="21">
        <v>0.0</v>
      </c>
      <c r="X423" s="21">
        <v>5.45466375350952</v>
      </c>
      <c r="Y423" s="58"/>
      <c r="Z423" s="21">
        <v>9284.62</v>
      </c>
      <c r="AA423" s="21">
        <v>9284.62</v>
      </c>
      <c r="AB423" s="21">
        <v>0.0</v>
      </c>
      <c r="AC423" s="21">
        <v>4.49442195892334</v>
      </c>
      <c r="AD423" s="58"/>
      <c r="AE423" s="21">
        <v>9285.56</v>
      </c>
      <c r="AF423" s="21">
        <v>9285.56</v>
      </c>
      <c r="AG423" s="21">
        <v>0.0</v>
      </c>
      <c r="AH423" s="21">
        <v>4.28400111198425</v>
      </c>
      <c r="AI423" s="58"/>
      <c r="AJ423" s="21">
        <v>10898.54</v>
      </c>
      <c r="AK423" s="21">
        <v>10898.54</v>
      </c>
      <c r="AL423" s="21">
        <v>0.0</v>
      </c>
      <c r="AM423" s="21">
        <v>0.107632875442505</v>
      </c>
      <c r="AN423" s="58"/>
    </row>
    <row r="424">
      <c r="E424" s="68" t="s">
        <v>35</v>
      </c>
      <c r="F424" s="21">
        <v>7051.32</v>
      </c>
      <c r="G424" s="21">
        <v>7051.32</v>
      </c>
      <c r="H424" s="21">
        <v>0.0</v>
      </c>
      <c r="I424" s="21">
        <v>0.0695769786834717</v>
      </c>
      <c r="J424" s="58"/>
      <c r="K424" s="21">
        <v>7039.94</v>
      </c>
      <c r="L424" s="21">
        <v>7039.94</v>
      </c>
      <c r="M424" s="21">
        <v>0.0</v>
      </c>
      <c r="N424" s="21">
        <v>1.86586213111877</v>
      </c>
      <c r="O424" s="58"/>
      <c r="P424" s="21">
        <v>5435.45</v>
      </c>
      <c r="Q424" s="21">
        <v>5435.45</v>
      </c>
      <c r="R424" s="21">
        <v>0.0</v>
      </c>
      <c r="S424" s="21">
        <v>1.8081579208374</v>
      </c>
      <c r="T424" s="58"/>
      <c r="U424" s="21">
        <v>5288.82</v>
      </c>
      <c r="V424" s="21">
        <v>5288.82</v>
      </c>
      <c r="W424" s="21">
        <v>0.0</v>
      </c>
      <c r="X424" s="21">
        <v>3.39647912979126</v>
      </c>
      <c r="Y424" s="58"/>
      <c r="Z424" s="21">
        <v>5161.06</v>
      </c>
      <c r="AA424" s="21">
        <v>5161.06</v>
      </c>
      <c r="AB424" s="21">
        <v>0.0</v>
      </c>
      <c r="AC424" s="21">
        <v>3.84081602096558</v>
      </c>
      <c r="AD424" s="58"/>
      <c r="AE424" s="21">
        <v>5301.85</v>
      </c>
      <c r="AF424" s="21">
        <v>5301.85</v>
      </c>
      <c r="AG424" s="21">
        <v>0.0</v>
      </c>
      <c r="AH424" s="21">
        <v>2.12682294845581</v>
      </c>
      <c r="AI424" s="58"/>
      <c r="AJ424" s="21">
        <v>7051.05</v>
      </c>
      <c r="AK424" s="21">
        <v>7051.05</v>
      </c>
      <c r="AL424" s="21">
        <v>0.0</v>
      </c>
      <c r="AM424" s="21">
        <v>0.100548028945923</v>
      </c>
      <c r="AN424" s="58"/>
    </row>
    <row r="425">
      <c r="E425" s="68" t="s">
        <v>36</v>
      </c>
      <c r="F425" s="21">
        <v>5549.53</v>
      </c>
      <c r="G425" s="21">
        <v>5549.53</v>
      </c>
      <c r="H425" s="21">
        <v>0.0</v>
      </c>
      <c r="I425" s="21">
        <v>0.0641763210296631</v>
      </c>
      <c r="J425" s="58"/>
      <c r="K425" s="21">
        <v>5440.84</v>
      </c>
      <c r="L425" s="21">
        <v>5440.84</v>
      </c>
      <c r="M425" s="21">
        <v>0.0</v>
      </c>
      <c r="N425" s="21">
        <v>0.620818138122559</v>
      </c>
      <c r="O425" s="58"/>
      <c r="P425" s="21">
        <v>5389.6</v>
      </c>
      <c r="Q425" s="21">
        <v>5389.6</v>
      </c>
      <c r="R425" s="21">
        <v>0.0</v>
      </c>
      <c r="S425" s="21">
        <v>2883.60873627663</v>
      </c>
      <c r="T425" s="58"/>
      <c r="U425" s="21">
        <v>4878.61</v>
      </c>
      <c r="V425" s="21">
        <v>4878.61</v>
      </c>
      <c r="W425" s="21">
        <v>0.0</v>
      </c>
      <c r="X425" s="21">
        <v>4.91143894195557</v>
      </c>
      <c r="Y425" s="58"/>
      <c r="Z425" s="21">
        <v>4876.62</v>
      </c>
      <c r="AA425" s="21">
        <v>4876.62</v>
      </c>
      <c r="AB425" s="21">
        <v>0.0</v>
      </c>
      <c r="AC425" s="21">
        <v>5525.72113895416</v>
      </c>
      <c r="AD425" s="58"/>
      <c r="AE425" s="21">
        <v>5212.29</v>
      </c>
      <c r="AF425" s="21">
        <v>5212.29</v>
      </c>
      <c r="AG425" s="21">
        <v>0.0</v>
      </c>
      <c r="AH425" s="21">
        <v>4.6180591583252</v>
      </c>
      <c r="AI425" s="58"/>
      <c r="AJ425" s="21">
        <v>5549.53</v>
      </c>
      <c r="AK425" s="21">
        <v>5549.53</v>
      </c>
      <c r="AL425" s="21">
        <v>0.0</v>
      </c>
      <c r="AM425" s="21">
        <v>0.11710786819458</v>
      </c>
      <c r="AN425" s="58"/>
    </row>
    <row r="426">
      <c r="E426" s="57" t="s">
        <v>21</v>
      </c>
      <c r="F426" s="26">
        <f t="shared" ref="F426:G426" si="327">AVERAGE(F421:F425)</f>
        <v>7771.59</v>
      </c>
      <c r="G426" s="26">
        <f t="shared" si="327"/>
        <v>7771.59</v>
      </c>
      <c r="H426" s="26">
        <f>100*AVERAGE(H421:H425)</f>
        <v>0</v>
      </c>
      <c r="I426" s="26">
        <f>AVERAGE(I421:I425)</f>
        <v>0.05927391052</v>
      </c>
      <c r="J426" s="59" t="str">
        <f>IF(MAX(ABS($F426-INDIRECT("'summary | ALG^({\gamma}) (low cost instances)'!F"&amp;ROW('summary | ALG^({gamma}) (low co'!$F$13)+(ROW()-18)/6)), ABS($G426-INDIRECT("'summary | ALG^({\gamma}) (low cost instances)'!G"&amp;ROW('summary | ALG^({gamma}) (low co'!$G$13)+(ROW()-18)/6)), ABS($H426-INDIRECT("'summary | ALG^({\gamma}) (low cost instances)'!H"&amp;ROW('summary | ALG^({gamma}) (low co'!$H$13)+(ROW()-18)/6)), ABS($I426-INDIRECT("'summary | ALG^({\gamma}) (low cost instances)'!I"&amp;ROW('summary | ALG^({gamma}) (low co'!$I$13)+(ROW()-18)/6)))&lt;0.001, "ok", "not ok")</f>
        <v>ok</v>
      </c>
      <c r="K426" s="26">
        <f t="shared" ref="K426:L426" si="328">AVERAGE(K421:K425)</f>
        <v>7244.57</v>
      </c>
      <c r="L426" s="26">
        <f t="shared" si="328"/>
        <v>7244.57</v>
      </c>
      <c r="M426" s="26">
        <f>100*AVERAGE(M421:M425)</f>
        <v>0</v>
      </c>
      <c r="N426" s="26">
        <f>AVERAGE(N421:N425)</f>
        <v>1.262653875</v>
      </c>
      <c r="O426" s="59" t="str">
        <f>IF(MAX(ABS(K426-INDIRECT("'summary | ALG^({\gamma}) (low cost instances)'!L"&amp;ROW('summary | ALG^({gamma}) (low co'!$L$13)+(ROW()-18)/6)), ABS(L426-INDIRECT("'summary | ALG^({\gamma}) (low cost instances)'!M"&amp;ROW('summary | ALG^({gamma}) (low co'!$M$13)+(ROW()-18)/6)), ABS($M426-INDIRECT("'summary | ALG^({\gamma}) (low cost instances)'!N"&amp;ROW('summary | ALG^({gamma}) (low co'!$N$13)+(ROW()-18)/6)), ABS($N426-INDIRECT("'summary | ALG^({\gamma}) (low cost instances)'!O"&amp;ROW('summary | ALG^({gamma}) (low co'!$O$13)+(ROW()-18)/6)))&lt;0.01, "ok", "not ok")</f>
        <v>ok</v>
      </c>
      <c r="P426" s="26">
        <f t="shared" ref="P426:Q426" si="329">AVERAGE(P421:P425)</f>
        <v>6589.16</v>
      </c>
      <c r="Q426" s="26">
        <f t="shared" si="329"/>
        <v>6589.16</v>
      </c>
      <c r="R426" s="26">
        <f>100*AVERAGE(R421:R425)</f>
        <v>0</v>
      </c>
      <c r="S426" s="26">
        <f>AVERAGE(S421:S425)</f>
        <v>578.7630948</v>
      </c>
      <c r="T426" s="59" t="str">
        <f>IF(MAX(ABS(P426-INDIRECT("'summary | ALG^({\gamma}) (low cost instances)'!R"&amp;ROW('summary | ALG^({gamma}) (low co'!R$13)+(ROW()-18)/6)), ABS(Q426-INDIRECT("'summary | ALG^({\gamma}) (low cost instances)'!S"&amp;ROW('summary | ALG^({gamma}) (low co'!$S$13)+(ROW()-18)/6)), ABS(R426-INDIRECT("'summary | ALG^({\gamma}) (low cost instances)'!T"&amp;ROW('summary | ALG^({gamma}) (low co'!$T$13)+(ROW()-18)/6)), ABS(S426-INDIRECT("'summary | ALG^({\gamma}) (low cost instances)'!U"&amp;ROW('summary | ALG^({gamma}) (low co'!$U$13)+(ROW()-18)/6)))&lt;0.01, "ok", "not ok")</f>
        <v>ok</v>
      </c>
      <c r="U426" s="26">
        <f t="shared" ref="U426:V426" si="330">AVERAGE(U421:U425)</f>
        <v>6097.46</v>
      </c>
      <c r="V426" s="26">
        <f t="shared" si="330"/>
        <v>6097.46</v>
      </c>
      <c r="W426" s="26">
        <f>100*AVERAGE(W421:W425)</f>
        <v>0</v>
      </c>
      <c r="X426" s="26">
        <f>AVERAGE(X421:X425)</f>
        <v>5.020782423</v>
      </c>
      <c r="Y426" s="59" t="str">
        <f>IF(MAX(ABS(U426-INDIRECT("'summary | ALG^({\gamma}) (low cost instances)'!X"&amp;ROW('summary | ALG^({gamma}) (low co'!X$13)+(ROW()-18)/6)), ABS(V426-INDIRECT("'summary | ALG^({\gamma}) (low cost instances)'!Y"&amp;ROW('summary | ALG^({gamma}) (low co'!Y$13)+(ROW()-18)/6)), ABS(W426-INDIRECT("'summary | ALG^({\gamma}) (low cost instances)'!Z"&amp;ROW('summary | ALG^({gamma}) (low co'!Z$13)+(ROW()-18)/6)), ABS(X426-INDIRECT("'summary | ALG^({\gamma}) (low cost instances)'!AA"&amp;ROW('summary | ALG^({gamma}) (low co'!AA$13)+(ROW()-18)/6)))&lt;0.00001, "ok", "not ok")</f>
        <v>ok</v>
      </c>
      <c r="Z426" s="26">
        <f t="shared" ref="Z426:AA426" si="331">AVERAGE(Z421:Z425)</f>
        <v>6085.262</v>
      </c>
      <c r="AA426" s="26">
        <f t="shared" si="331"/>
        <v>6085.262</v>
      </c>
      <c r="AB426" s="26">
        <f>100*AVERAGE(AB421:AB425)</f>
        <v>0</v>
      </c>
      <c r="AC426" s="26">
        <f>AVERAGE(AC421:AC425)</f>
        <v>1114.987027</v>
      </c>
      <c r="AD426" s="59" t="str">
        <f>IF(MAX(ABS(Z426-INDIRECT("'summary | ALG^({\gamma}) (low cost instances)'!AD"&amp;ROW('summary | ALG^({gamma}) (low co'!AD$13)+(ROW()-18)/6)), ABS(AA426-INDIRECT("'summary | ALG^({\gamma}) (low cost instances)'!AE"&amp;ROW('summary | ALG^({gamma}) (low co'!AE$13)+(ROW()-18)/6)), ABS(AB426-INDIRECT("'summary | ALG^({\gamma}) (low cost instances)'!AF"&amp;ROW('summary | ALG^({gamma}) (low co'!AF$13)+(ROW()-18)/6)), ABS(AC426-INDIRECT("'summary | ALG^({\gamma}) (low cost instances)'!AG"&amp;ROW('summary | ALG^({gamma}) (low co'!AG$13)+(ROW()-18)/6)))&lt;0.01, "ok", "not ok")</f>
        <v>ok</v>
      </c>
      <c r="AE426" s="26">
        <f t="shared" ref="AE426:AF426" si="332">AVERAGE(AE421:AE425)</f>
        <v>6235.69</v>
      </c>
      <c r="AF426" s="26">
        <f t="shared" si="332"/>
        <v>6235.69</v>
      </c>
      <c r="AG426" s="26">
        <f>100*AVERAGE(AG421:AG425)</f>
        <v>0</v>
      </c>
      <c r="AH426" s="26">
        <f>AVERAGE(AH421:AH425)</f>
        <v>4.001169252</v>
      </c>
      <c r="AI426" s="59" t="str">
        <f>IF(MAX(ABS(AE426-INDIRECT("'summary | ALG^({\gamma}) (low cost instances)'!AJ"&amp;ROW('summary | ALG^({gamma}) (low co'!$AJ$13)+(ROW()-18)/6)), ABS(AF426-INDIRECT("'summary | ALG^({\gamma}) (low cost instances)'!AK"&amp;ROW('summary | ALG^({gamma}) (low co'!$AK$13)+(ROW()-18)/6)), ABS(AG426-INDIRECT("'summary | ALG^({\gamma}) (low cost instances)'!AL"&amp;ROW('summary | ALG^({gamma}) (low co'!$AL$13)+(ROW()-18)/6)), ABS(AH426-INDIRECT("'summary | ALG^({\gamma}) (low cost instances)'!AM"&amp;ROW('summary | ALG^({gamma}) (low co'!$AM$13)+(ROW()-18)/6)))&lt;0.01, "ok", "not ok")</f>
        <v>ok</v>
      </c>
      <c r="AJ426" s="26">
        <f t="shared" ref="AJ426:AK426" si="333">AVERAGE(AJ421:AJ425)</f>
        <v>7709.064</v>
      </c>
      <c r="AK426" s="26">
        <f t="shared" si="333"/>
        <v>7709.064</v>
      </c>
      <c r="AL426" s="26">
        <f>100*AVERAGE(AL421:AL425)</f>
        <v>0</v>
      </c>
      <c r="AM426" s="26">
        <f>AVERAGE(AM421:AM425)</f>
        <v>0.1063586712</v>
      </c>
      <c r="AN426" s="59" t="str">
        <f>IF(MAX(ABS(AJ426-INDIRECT("'summary | ALG^({\gamma}) (low cost instances)'!AV"&amp;ROW('summary | ALG^({gamma}) (low co'!$AV$13)+(ROW()-18)/6)), ABS(AK426-INDIRECT("'summary | ALG^({\gamma}) (low cost instances)'!AW"&amp;ROW('summary | ALG^({gamma}) (low co'!$AW$13)+(ROW()-18)/6)), ABS(AL426-INDIRECT("'summary | ALG^({\gamma}) (low cost instances)'!AX"&amp;ROW('summary | ALG^({gamma}) (low co'!$AX$13)+(ROW()-18)/6)), ABS(AM426-INDIRECT("'summary | ALG^({\gamma}) (low cost instances)'!AY"&amp;ROW('summary | ALG^({gamma}) (low co'!$AY$13)+(ROW()-18)/6)))&lt;0.01, "ok", "not ok")</f>
        <v>ok</v>
      </c>
    </row>
    <row r="427">
      <c r="D427" s="80">
        <v>10.0</v>
      </c>
      <c r="E427" s="68" t="s">
        <v>37</v>
      </c>
      <c r="F427" s="21">
        <v>11286.64</v>
      </c>
      <c r="G427" s="21">
        <v>11286.64</v>
      </c>
      <c r="H427" s="21">
        <v>0.0</v>
      </c>
      <c r="I427" s="21">
        <v>3.675541639328</v>
      </c>
      <c r="J427" s="58"/>
      <c r="K427" s="21">
        <v>10696.99</v>
      </c>
      <c r="L427" s="21">
        <v>10696.99</v>
      </c>
      <c r="M427" s="21">
        <v>0.0</v>
      </c>
      <c r="N427" s="21">
        <v>36.649405002594</v>
      </c>
      <c r="O427" s="58"/>
      <c r="P427" s="21">
        <v>9117.69</v>
      </c>
      <c r="Q427" s="21">
        <v>9117.69</v>
      </c>
      <c r="R427" s="21">
        <v>0.0</v>
      </c>
      <c r="S427" s="21">
        <v>152.887846708298</v>
      </c>
      <c r="T427" s="58"/>
      <c r="U427" s="21">
        <v>8654.75</v>
      </c>
      <c r="V427" s="21">
        <v>8654.75</v>
      </c>
      <c r="W427" s="21">
        <v>0.0</v>
      </c>
      <c r="X427" s="21">
        <v>1814.24008393288</v>
      </c>
      <c r="Y427" s="58"/>
      <c r="Z427" s="21">
        <v>8354.19999999995</v>
      </c>
      <c r="AA427" s="21">
        <v>7892.83404621233</v>
      </c>
      <c r="AB427" s="21">
        <v>0.0552256294783</v>
      </c>
      <c r="AC427" s="21">
        <v>7204.04349303246</v>
      </c>
      <c r="AD427" s="58"/>
      <c r="AE427" s="21">
        <v>9251.14</v>
      </c>
      <c r="AF427" s="21">
        <v>9251.14</v>
      </c>
      <c r="AG427" s="21">
        <v>0.0</v>
      </c>
      <c r="AH427" s="21">
        <v>85.580738067627</v>
      </c>
      <c r="AI427" s="58"/>
      <c r="AJ427" s="21">
        <v>11286.64</v>
      </c>
      <c r="AK427" s="21">
        <v>11286.64</v>
      </c>
      <c r="AL427" s="21">
        <v>0.0</v>
      </c>
      <c r="AM427" s="21">
        <v>5.01839876174927</v>
      </c>
      <c r="AN427" s="58"/>
    </row>
    <row r="428">
      <c r="E428" s="68" t="s">
        <v>38</v>
      </c>
      <c r="F428" s="21">
        <v>13552.25</v>
      </c>
      <c r="G428" s="21">
        <v>13552.25</v>
      </c>
      <c r="H428" s="21">
        <v>0.0</v>
      </c>
      <c r="I428" s="21">
        <v>4.24830412864685</v>
      </c>
      <c r="J428" s="58"/>
      <c r="K428" s="21">
        <v>11428.77</v>
      </c>
      <c r="L428" s="21">
        <v>11428.77</v>
      </c>
      <c r="M428" s="21">
        <v>0.0</v>
      </c>
      <c r="N428" s="21">
        <v>14.2972483634949</v>
      </c>
      <c r="O428" s="58"/>
      <c r="P428" s="21">
        <v>10669.96</v>
      </c>
      <c r="Q428" s="21">
        <v>10669.96</v>
      </c>
      <c r="R428" s="21">
        <v>0.0</v>
      </c>
      <c r="S428" s="21">
        <v>94.3776338100433</v>
      </c>
      <c r="T428" s="58"/>
      <c r="U428" s="21">
        <v>9989.13</v>
      </c>
      <c r="V428" s="21">
        <v>9989.13</v>
      </c>
      <c r="W428" s="21">
        <v>0.0</v>
      </c>
      <c r="X428" s="21">
        <v>1241.60917305946</v>
      </c>
      <c r="Y428" s="58"/>
      <c r="Z428" s="21">
        <v>10004.2789811494</v>
      </c>
      <c r="AA428" s="21">
        <v>9605.11459786347</v>
      </c>
      <c r="AB428" s="21">
        <v>0.03989936546532</v>
      </c>
      <c r="AC428" s="21">
        <v>7205.47872900963</v>
      </c>
      <c r="AD428" s="58"/>
      <c r="AE428" s="21">
        <v>10719.15</v>
      </c>
      <c r="AF428" s="21">
        <v>10719.15</v>
      </c>
      <c r="AG428" s="21">
        <v>0.0</v>
      </c>
      <c r="AH428" s="21">
        <v>55.2151067256928</v>
      </c>
      <c r="AI428" s="58"/>
      <c r="AJ428" s="21">
        <v>13185.0</v>
      </c>
      <c r="AK428" s="21">
        <v>13185.0</v>
      </c>
      <c r="AL428" s="21">
        <v>0.0</v>
      </c>
      <c r="AM428" s="21">
        <v>4.53090620040894</v>
      </c>
      <c r="AN428" s="58"/>
    </row>
    <row r="429">
      <c r="E429" s="68" t="s">
        <v>39</v>
      </c>
      <c r="F429" s="21">
        <v>10277.74</v>
      </c>
      <c r="G429" s="21">
        <v>10277.74</v>
      </c>
      <c r="H429" s="21">
        <v>0.0</v>
      </c>
      <c r="I429" s="21">
        <v>2.10052680969238</v>
      </c>
      <c r="J429" s="58"/>
      <c r="K429" s="21">
        <v>8394.46</v>
      </c>
      <c r="L429" s="21">
        <v>8394.46</v>
      </c>
      <c r="M429" s="21">
        <v>0.0</v>
      </c>
      <c r="N429" s="21">
        <v>7.48067021369934</v>
      </c>
      <c r="O429" s="58"/>
      <c r="P429" s="21">
        <v>8202.17</v>
      </c>
      <c r="Q429" s="21">
        <v>8202.17</v>
      </c>
      <c r="R429" s="21">
        <v>0.0</v>
      </c>
      <c r="S429" s="21">
        <v>20.8215823173523</v>
      </c>
      <c r="T429" s="58"/>
      <c r="U429" s="21">
        <v>7237.81</v>
      </c>
      <c r="V429" s="21">
        <v>7237.81</v>
      </c>
      <c r="W429" s="21">
        <v>0.0</v>
      </c>
      <c r="X429" s="21">
        <v>91.5984742641449</v>
      </c>
      <c r="Y429" s="58"/>
      <c r="Z429" s="21">
        <v>7192.52982884594</v>
      </c>
      <c r="AA429" s="21">
        <v>7192.52982884594</v>
      </c>
      <c r="AB429" s="21">
        <v>0.0</v>
      </c>
      <c r="AC429" s="21">
        <v>827.385709047318</v>
      </c>
      <c r="AD429" s="58"/>
      <c r="AE429" s="21">
        <v>7934.57</v>
      </c>
      <c r="AF429" s="21">
        <v>7934.57</v>
      </c>
      <c r="AG429" s="21">
        <v>0.0</v>
      </c>
      <c r="AH429" s="21">
        <v>17.4977672100067</v>
      </c>
      <c r="AI429" s="58"/>
      <c r="AJ429" s="21">
        <v>10277.74</v>
      </c>
      <c r="AK429" s="21">
        <v>10277.74</v>
      </c>
      <c r="AL429" s="21">
        <v>0.0</v>
      </c>
      <c r="AM429" s="21">
        <v>2.65051579475403</v>
      </c>
      <c r="AN429" s="58"/>
    </row>
    <row r="430">
      <c r="E430" s="68" t="s">
        <v>40</v>
      </c>
      <c r="F430" s="21">
        <v>11569.58</v>
      </c>
      <c r="G430" s="21">
        <v>11569.58</v>
      </c>
      <c r="H430" s="21">
        <v>0.0</v>
      </c>
      <c r="I430" s="21">
        <v>2.93856573104858</v>
      </c>
      <c r="J430" s="58"/>
      <c r="K430" s="21">
        <v>9567.7</v>
      </c>
      <c r="L430" s="21">
        <v>9567.7</v>
      </c>
      <c r="M430" s="21">
        <v>0.0</v>
      </c>
      <c r="N430" s="21">
        <v>13.7018029689789</v>
      </c>
      <c r="O430" s="58"/>
      <c r="P430" s="21">
        <v>9285.42</v>
      </c>
      <c r="Q430" s="21">
        <v>9285.42</v>
      </c>
      <c r="R430" s="21">
        <v>0.0</v>
      </c>
      <c r="S430" s="21">
        <v>63.3028438091278</v>
      </c>
      <c r="T430" s="58"/>
      <c r="U430" s="21">
        <v>8602.78</v>
      </c>
      <c r="V430" s="21">
        <v>8602.78</v>
      </c>
      <c r="W430" s="21">
        <v>0.0</v>
      </c>
      <c r="X430" s="21">
        <v>116.827723264694</v>
      </c>
      <c r="Y430" s="58"/>
      <c r="Z430" s="21">
        <v>8638.73</v>
      </c>
      <c r="AA430" s="21">
        <v>8638.73</v>
      </c>
      <c r="AB430" s="21">
        <v>0.0</v>
      </c>
      <c r="AC430" s="21">
        <v>871.203164100647</v>
      </c>
      <c r="AD430" s="58"/>
      <c r="AE430" s="21">
        <v>9379.97</v>
      </c>
      <c r="AF430" s="21">
        <v>9379.97</v>
      </c>
      <c r="AG430" s="21">
        <v>0.0</v>
      </c>
      <c r="AH430" s="21">
        <v>28.1461172103882</v>
      </c>
      <c r="AI430" s="58"/>
      <c r="AJ430" s="21">
        <v>11569.58</v>
      </c>
      <c r="AK430" s="21">
        <v>11569.58</v>
      </c>
      <c r="AL430" s="21">
        <v>0.0</v>
      </c>
      <c r="AM430" s="21">
        <v>3.66657495498657</v>
      </c>
      <c r="AN430" s="58"/>
    </row>
    <row r="431">
      <c r="E431" s="68" t="s">
        <v>41</v>
      </c>
      <c r="F431" s="21">
        <v>9675.54</v>
      </c>
      <c r="G431" s="21">
        <v>9675.54</v>
      </c>
      <c r="H431" s="21">
        <v>0.0</v>
      </c>
      <c r="I431" s="21">
        <v>2.92524337768555</v>
      </c>
      <c r="J431" s="58"/>
      <c r="K431" s="21">
        <v>7144.28</v>
      </c>
      <c r="L431" s="21">
        <v>7144.28</v>
      </c>
      <c r="M431" s="21">
        <v>0.0</v>
      </c>
      <c r="N431" s="21">
        <v>4.95256924629211</v>
      </c>
      <c r="O431" s="58"/>
      <c r="P431" s="21">
        <v>7142.77</v>
      </c>
      <c r="Q431" s="21">
        <v>7142.77</v>
      </c>
      <c r="R431" s="21">
        <v>0.0</v>
      </c>
      <c r="S431" s="21">
        <v>21.5935518741608</v>
      </c>
      <c r="T431" s="58"/>
      <c r="U431" s="21">
        <v>6540.88</v>
      </c>
      <c r="V431" s="21">
        <v>6540.88</v>
      </c>
      <c r="W431" s="21">
        <v>0.0</v>
      </c>
      <c r="X431" s="21">
        <v>121.136469841003</v>
      </c>
      <c r="Y431" s="58"/>
      <c r="Z431" s="21">
        <v>6522.53</v>
      </c>
      <c r="AA431" s="21">
        <v>6522.53</v>
      </c>
      <c r="AB431" s="21">
        <v>0.0</v>
      </c>
      <c r="AC431" s="21">
        <v>1550.86049103737</v>
      </c>
      <c r="AD431" s="58"/>
      <c r="AE431" s="21">
        <v>6962.1</v>
      </c>
      <c r="AF431" s="21">
        <v>6962.1</v>
      </c>
      <c r="AG431" s="21">
        <v>0.0</v>
      </c>
      <c r="AH431" s="21">
        <v>15.2515249252319</v>
      </c>
      <c r="AI431" s="58"/>
      <c r="AJ431" s="21">
        <v>9675.54</v>
      </c>
      <c r="AK431" s="21">
        <v>9675.54</v>
      </c>
      <c r="AL431" s="21">
        <v>0.0</v>
      </c>
      <c r="AM431" s="21">
        <v>3.6139190196991</v>
      </c>
      <c r="AN431" s="58"/>
    </row>
    <row r="432">
      <c r="E432" s="57" t="s">
        <v>21</v>
      </c>
      <c r="F432" s="26">
        <f t="shared" ref="F432:G432" si="334">AVERAGE(F427:F431)</f>
        <v>11272.35</v>
      </c>
      <c r="G432" s="26">
        <f t="shared" si="334"/>
        <v>11272.35</v>
      </c>
      <c r="H432" s="26">
        <f>100*AVERAGE(H427:H431)</f>
        <v>0</v>
      </c>
      <c r="I432" s="26">
        <f>AVERAGE(I427:I431)</f>
        <v>3.177636337</v>
      </c>
      <c r="J432" s="59" t="str">
        <f>IF(MAX(ABS($F432-INDIRECT("'summary | ALG^({\gamma}) (low cost instances)'!F"&amp;ROW('summary | ALG^({gamma}) (low co'!$F$13)+(ROW()-18)/6)), ABS($G432-INDIRECT("'summary | ALG^({\gamma}) (low cost instances)'!G"&amp;ROW('summary | ALG^({gamma}) (low co'!$G$13)+(ROW()-18)/6)), ABS($H432-INDIRECT("'summary | ALG^({\gamma}) (low cost instances)'!H"&amp;ROW('summary | ALG^({gamma}) (low co'!$H$13)+(ROW()-18)/6)), ABS($I432-INDIRECT("'summary | ALG^({\gamma}) (low cost instances)'!I"&amp;ROW('summary | ALG^({gamma}) (low co'!$I$13)+(ROW()-18)/6)))&lt;0.001, "ok", "not ok")</f>
        <v>ok</v>
      </c>
      <c r="K432" s="26">
        <f t="shared" ref="K432:L432" si="335">AVERAGE(K427:K431)</f>
        <v>9446.44</v>
      </c>
      <c r="L432" s="26">
        <f t="shared" si="335"/>
        <v>9446.44</v>
      </c>
      <c r="M432" s="26">
        <f>100*AVERAGE(M427:M431)</f>
        <v>0</v>
      </c>
      <c r="N432" s="26">
        <f>AVERAGE(N427:N431)</f>
        <v>15.41633916</v>
      </c>
      <c r="O432" s="59" t="str">
        <f>IF(MAX(ABS(K432-INDIRECT("'summary | ALG^({\gamma}) (low cost instances)'!L"&amp;ROW('summary | ALG^({gamma}) (low co'!$L$13)+(ROW()-18)/6)), ABS(L432-INDIRECT("'summary | ALG^({\gamma}) (low cost instances)'!M"&amp;ROW('summary | ALG^({gamma}) (low co'!$M$13)+(ROW()-18)/6)), ABS($M432-INDIRECT("'summary | ALG^({\gamma}) (low cost instances)'!N"&amp;ROW('summary | ALG^({gamma}) (low co'!$N$13)+(ROW()-18)/6)), ABS($N432-INDIRECT("'summary | ALG^({\gamma}) (low cost instances)'!O"&amp;ROW('summary | ALG^({gamma}) (low co'!$O$13)+(ROW()-18)/6)))&lt;0.01, "ok", "not ok")</f>
        <v>ok</v>
      </c>
      <c r="P432" s="26">
        <f t="shared" ref="P432:Q432" si="336">AVERAGE(P427:P431)</f>
        <v>8883.602</v>
      </c>
      <c r="Q432" s="26">
        <f t="shared" si="336"/>
        <v>8883.602</v>
      </c>
      <c r="R432" s="26">
        <f>100*AVERAGE(R427:R431)</f>
        <v>0</v>
      </c>
      <c r="S432" s="26">
        <f>AVERAGE(S427:S431)</f>
        <v>70.5966917</v>
      </c>
      <c r="T432" s="59" t="str">
        <f>IF(MAX(ABS(P432-INDIRECT("'summary | ALG^({\gamma}) (low cost instances)'!R"&amp;ROW('summary | ALG^({gamma}) (low co'!R$13)+(ROW()-18)/6)), ABS(Q432-INDIRECT("'summary | ALG^({\gamma}) (low cost instances)'!S"&amp;ROW('summary | ALG^({gamma}) (low co'!$S$13)+(ROW()-18)/6)), ABS(R432-INDIRECT("'summary | ALG^({\gamma}) (low cost instances)'!T"&amp;ROW('summary | ALG^({gamma}) (low co'!$T$13)+(ROW()-18)/6)), ABS(S432-INDIRECT("'summary | ALG^({\gamma}) (low cost instances)'!U"&amp;ROW('summary | ALG^({gamma}) (low co'!$U$13)+(ROW()-18)/6)))&lt;0.01, "ok", "not ok")</f>
        <v>ok</v>
      </c>
      <c r="U432" s="26">
        <f t="shared" ref="U432:V432" si="337">AVERAGE(U427:U431)</f>
        <v>8205.07</v>
      </c>
      <c r="V432" s="26">
        <f t="shared" si="337"/>
        <v>8205.07</v>
      </c>
      <c r="W432" s="26">
        <f>100*AVERAGE(W427:W431)</f>
        <v>0</v>
      </c>
      <c r="X432" s="26">
        <f>AVERAGE(X427:X431)</f>
        <v>677.0823849</v>
      </c>
      <c r="Y432" s="59" t="str">
        <f>IF(MAX(ABS(U432-INDIRECT("'summary | ALG^({\gamma}) (low cost instances)'!X"&amp;ROW('summary | ALG^({gamma}) (low co'!X$13)+(ROW()-18)/6)), ABS(V432-INDIRECT("'summary | ALG^({\gamma}) (low cost instances)'!Y"&amp;ROW('summary | ALG^({gamma}) (low co'!Y$13)+(ROW()-18)/6)), ABS(W432-INDIRECT("'summary | ALG^({\gamma}) (low cost instances)'!Z"&amp;ROW('summary | ALG^({gamma}) (low co'!Z$13)+(ROW()-18)/6)), ABS(X432-INDIRECT("'summary | ALG^({\gamma}) (low cost instances)'!AA"&amp;ROW('summary | ALG^({gamma}) (low co'!AA$13)+(ROW()-18)/6)))&lt;0.00001, "ok", "not ok")</f>
        <v>ok</v>
      </c>
      <c r="Z432" s="26">
        <f t="shared" ref="Z432:AA432" si="338">AVERAGE(Z427:Z431)</f>
        <v>8142.453762</v>
      </c>
      <c r="AA432" s="26">
        <f t="shared" si="338"/>
        <v>7970.347695</v>
      </c>
      <c r="AB432" s="26">
        <f>100*AVERAGE(AB427:AB431)</f>
        <v>1.902499899</v>
      </c>
      <c r="AC432" s="26">
        <f>AVERAGE(AC427:AC431)</f>
        <v>3531.794317</v>
      </c>
      <c r="AD432" s="59" t="str">
        <f>IF(MAX(ABS(Z432-INDIRECT("'summary | ALG^({\gamma}) (low cost instances)'!AD"&amp;ROW('summary | ALG^({gamma}) (low co'!AD$13)+(ROW()-18)/6)), ABS(AA432-INDIRECT("'summary | ALG^({\gamma}) (low cost instances)'!AE"&amp;ROW('summary | ALG^({gamma}) (low co'!AE$13)+(ROW()-18)/6)), ABS(AB432-INDIRECT("'summary | ALG^({\gamma}) (low cost instances)'!AF"&amp;ROW('summary | ALG^({gamma}) (low co'!AF$13)+(ROW()-18)/6)), ABS(AC432-INDIRECT("'summary | ALG^({\gamma}) (low cost instances)'!AG"&amp;ROW('summary | ALG^({gamma}) (low co'!AG$13)+(ROW()-18)/6)))&lt;0.01, "ok", "not ok")</f>
        <v>ok</v>
      </c>
      <c r="AE432" s="26">
        <f t="shared" ref="AE432:AF432" si="339">AVERAGE(AE427:AE431)</f>
        <v>8849.386</v>
      </c>
      <c r="AF432" s="26">
        <f t="shared" si="339"/>
        <v>8849.386</v>
      </c>
      <c r="AG432" s="26">
        <f>100*AVERAGE(AG427:AG431)</f>
        <v>0</v>
      </c>
      <c r="AH432" s="26">
        <f>AVERAGE(AH427:AH431)</f>
        <v>40.33825083</v>
      </c>
      <c r="AI432" s="59" t="str">
        <f>IF(MAX(ABS(AE432-INDIRECT("'summary | ALG^({\gamma}) (low cost instances)'!AJ"&amp;ROW('summary | ALG^({gamma}) (low co'!$AJ$13)+(ROW()-18)/6)), ABS(AF432-INDIRECT("'summary | ALG^({\gamma}) (low cost instances)'!AK"&amp;ROW('summary | ALG^({gamma}) (low co'!$AK$13)+(ROW()-18)/6)), ABS(AG432-INDIRECT("'summary | ALG^({\gamma}) (low cost instances)'!AL"&amp;ROW('summary | ALG^({gamma}) (low co'!$AL$13)+(ROW()-18)/6)), ABS(AH432-INDIRECT("'summary | ALG^({\gamma}) (low cost instances)'!AM"&amp;ROW('summary | ALG^({gamma}) (low co'!$AM$13)+(ROW()-18)/6)))&lt;0.01, "ok", "not ok")</f>
        <v>ok</v>
      </c>
      <c r="AJ432" s="26">
        <f t="shared" ref="AJ432:AK432" si="340">AVERAGE(AJ427:AJ431)</f>
        <v>11198.9</v>
      </c>
      <c r="AK432" s="26">
        <f t="shared" si="340"/>
        <v>11198.9</v>
      </c>
      <c r="AL432" s="26">
        <f>100*AVERAGE(AL427:AL431)</f>
        <v>0</v>
      </c>
      <c r="AM432" s="26">
        <f>AVERAGE(AM427:AM431)</f>
        <v>3.896062946</v>
      </c>
      <c r="AN432" s="59" t="str">
        <f>IF(MAX(ABS(AJ432-INDIRECT("'summary | ALG^({\gamma}) (low cost instances)'!AV"&amp;ROW('summary | ALG^({gamma}) (low co'!$AV$13)+(ROW()-18)/6)), ABS(AK432-INDIRECT("'summary | ALG^({\gamma}) (low cost instances)'!AW"&amp;ROW('summary | ALG^({gamma}) (low co'!$AW$13)+(ROW()-18)/6)), ABS(AL432-INDIRECT("'summary | ALG^({\gamma}) (low cost instances)'!AX"&amp;ROW('summary | ALG^({gamma}) (low co'!$AX$13)+(ROW()-18)/6)), ABS(AM432-INDIRECT("'summary | ALG^({\gamma}) (low cost instances)'!AY"&amp;ROW('summary | ALG^({gamma}) (low co'!$AY$13)+(ROW()-18)/6)))&lt;0.01, "ok", "not ok")</f>
        <v>ok</v>
      </c>
    </row>
    <row r="433">
      <c r="D433" s="80">
        <v>15.0</v>
      </c>
      <c r="E433" s="68" t="s">
        <v>42</v>
      </c>
      <c r="F433" s="21">
        <v>10668.35</v>
      </c>
      <c r="G433" s="21">
        <v>10668.35</v>
      </c>
      <c r="H433" s="21">
        <v>0.0</v>
      </c>
      <c r="I433" s="21">
        <v>6.13649582862854</v>
      </c>
      <c r="J433" s="58"/>
      <c r="K433" s="21">
        <v>10230.86</v>
      </c>
      <c r="L433" s="21">
        <v>10230.86</v>
      </c>
      <c r="M433" s="21">
        <v>0.0</v>
      </c>
      <c r="N433" s="21">
        <v>22.1945972442627</v>
      </c>
      <c r="O433" s="58"/>
      <c r="P433" s="21">
        <v>8781.7</v>
      </c>
      <c r="Q433" s="21">
        <v>8781.7</v>
      </c>
      <c r="R433" s="21">
        <v>0.0</v>
      </c>
      <c r="S433" s="21">
        <v>151.946357250214</v>
      </c>
      <c r="T433" s="58"/>
      <c r="U433" s="21">
        <v>7827.63</v>
      </c>
      <c r="V433" s="21">
        <v>7827.63</v>
      </c>
      <c r="W433" s="21">
        <v>0.0</v>
      </c>
      <c r="X433" s="21">
        <v>1350.66359138489</v>
      </c>
      <c r="Y433" s="58"/>
      <c r="Z433" s="21">
        <v>7663.03988492459</v>
      </c>
      <c r="AA433" s="21">
        <v>7322.43693898469</v>
      </c>
      <c r="AB433" s="21">
        <v>0.044447497475507</v>
      </c>
      <c r="AC433" s="21">
        <v>7203.24187779427</v>
      </c>
      <c r="AD433" s="58"/>
      <c r="AE433" s="21">
        <v>7837.63</v>
      </c>
      <c r="AF433" s="21">
        <v>7837.63</v>
      </c>
      <c r="AG433" s="21">
        <v>0.0</v>
      </c>
      <c r="AH433" s="21">
        <v>206.159375190735</v>
      </c>
      <c r="AI433" s="58"/>
      <c r="AJ433" s="21">
        <v>10668.35</v>
      </c>
      <c r="AK433" s="21">
        <v>10668.35</v>
      </c>
      <c r="AL433" s="21">
        <v>0.0</v>
      </c>
      <c r="AM433" s="21">
        <v>8.55494117736816</v>
      </c>
      <c r="AN433" s="58"/>
    </row>
    <row r="434">
      <c r="E434" s="68" t="s">
        <v>43</v>
      </c>
      <c r="F434" s="21">
        <v>10905.03</v>
      </c>
      <c r="G434" s="21">
        <v>10905.03</v>
      </c>
      <c r="H434" s="21">
        <v>0.0</v>
      </c>
      <c r="I434" s="21">
        <v>6.3856840133667</v>
      </c>
      <c r="J434" s="58"/>
      <c r="K434" s="21">
        <v>9461.24</v>
      </c>
      <c r="L434" s="21">
        <v>9461.24</v>
      </c>
      <c r="M434" s="21">
        <v>0.0</v>
      </c>
      <c r="N434" s="21">
        <v>28.3517959117889</v>
      </c>
      <c r="O434" s="58"/>
      <c r="P434" s="21">
        <v>8557.98</v>
      </c>
      <c r="Q434" s="21">
        <v>8557.98</v>
      </c>
      <c r="R434" s="21">
        <v>0.0</v>
      </c>
      <c r="S434" s="21">
        <v>410.850359916687</v>
      </c>
      <c r="T434" s="58"/>
      <c r="U434" s="21">
        <v>8130.0</v>
      </c>
      <c r="V434" s="21">
        <v>8130.0</v>
      </c>
      <c r="W434" s="21">
        <v>0.0</v>
      </c>
      <c r="X434" s="21">
        <v>777.904218912125</v>
      </c>
      <c r="Y434" s="58"/>
      <c r="Z434" s="21">
        <v>7972.13933683606</v>
      </c>
      <c r="AA434" s="21">
        <v>7890.41409788328</v>
      </c>
      <c r="AB434" s="21">
        <v>0.010251356066391</v>
      </c>
      <c r="AC434" s="21">
        <v>7200.24036574364</v>
      </c>
      <c r="AD434" s="58"/>
      <c r="AE434" s="21">
        <v>8329.51</v>
      </c>
      <c r="AF434" s="21">
        <v>8329.51</v>
      </c>
      <c r="AG434" s="21">
        <v>0.0</v>
      </c>
      <c r="AH434" s="21">
        <v>174.793561935425</v>
      </c>
      <c r="AI434" s="58"/>
      <c r="AJ434" s="21">
        <v>10905.03</v>
      </c>
      <c r="AK434" s="21">
        <v>10905.03</v>
      </c>
      <c r="AL434" s="21">
        <v>0.0</v>
      </c>
      <c r="AM434" s="21">
        <v>9.55468106269836</v>
      </c>
      <c r="AN434" s="58"/>
    </row>
    <row r="435">
      <c r="E435" s="68" t="s">
        <v>44</v>
      </c>
      <c r="F435" s="21">
        <v>13024.29</v>
      </c>
      <c r="G435" s="21">
        <v>13024.29</v>
      </c>
      <c r="H435" s="21">
        <v>0.0</v>
      </c>
      <c r="I435" s="21">
        <v>11.1389970779419</v>
      </c>
      <c r="J435" s="58"/>
      <c r="K435" s="21">
        <v>11049.83</v>
      </c>
      <c r="L435" s="21">
        <v>11049.83</v>
      </c>
      <c r="M435" s="21">
        <v>0.0</v>
      </c>
      <c r="N435" s="21">
        <v>62.4946372509003</v>
      </c>
      <c r="O435" s="58"/>
      <c r="P435" s="21">
        <v>10271.3</v>
      </c>
      <c r="Q435" s="21">
        <v>10271.3</v>
      </c>
      <c r="R435" s="21">
        <v>0.0</v>
      </c>
      <c r="S435" s="21">
        <v>359.216937065124</v>
      </c>
      <c r="T435" s="58"/>
      <c r="U435" s="21">
        <v>9201.68</v>
      </c>
      <c r="V435" s="21">
        <v>9201.68</v>
      </c>
      <c r="W435" s="21">
        <v>0.0</v>
      </c>
      <c r="X435" s="21">
        <v>853.117442846298</v>
      </c>
      <c r="Y435" s="58"/>
      <c r="Z435" s="21">
        <v>9168.50980114479</v>
      </c>
      <c r="AA435" s="21">
        <v>8618.35334813732</v>
      </c>
      <c r="AB435" s="21">
        <v>0.06000500244203</v>
      </c>
      <c r="AC435" s="21">
        <v>7204.71534490585</v>
      </c>
      <c r="AD435" s="58"/>
      <c r="AE435" s="21">
        <v>10330.4</v>
      </c>
      <c r="AF435" s="21">
        <v>10330.4</v>
      </c>
      <c r="AG435" s="21">
        <v>0.0</v>
      </c>
      <c r="AH435" s="21">
        <v>382.05863571167</v>
      </c>
      <c r="AI435" s="58"/>
      <c r="AJ435" s="21">
        <v>13024.29</v>
      </c>
      <c r="AK435" s="21">
        <v>13024.29</v>
      </c>
      <c r="AL435" s="21">
        <v>0.0</v>
      </c>
      <c r="AM435" s="21">
        <v>15.7633349895477</v>
      </c>
      <c r="AN435" s="58"/>
    </row>
    <row r="436">
      <c r="E436" s="68" t="s">
        <v>45</v>
      </c>
      <c r="F436" s="21">
        <v>11279.51</v>
      </c>
      <c r="G436" s="21">
        <v>11279.51</v>
      </c>
      <c r="H436" s="21">
        <v>0.0</v>
      </c>
      <c r="I436" s="21">
        <v>4.07360982894897</v>
      </c>
      <c r="J436" s="58"/>
      <c r="K436" s="21">
        <v>10614.69</v>
      </c>
      <c r="L436" s="21">
        <v>10614.69</v>
      </c>
      <c r="M436" s="21">
        <v>0.0</v>
      </c>
      <c r="N436" s="21">
        <v>23.4865746498108</v>
      </c>
      <c r="O436" s="58"/>
      <c r="P436" s="21">
        <v>8809.33</v>
      </c>
      <c r="Q436" s="21">
        <v>8809.33</v>
      </c>
      <c r="R436" s="21">
        <v>0.0</v>
      </c>
      <c r="S436" s="21">
        <v>143.498304843903</v>
      </c>
      <c r="T436" s="58"/>
      <c r="U436" s="21">
        <v>8378.87</v>
      </c>
      <c r="V436" s="21">
        <v>8378.87</v>
      </c>
      <c r="W436" s="21">
        <v>0.0</v>
      </c>
      <c r="X436" s="21">
        <v>417.425168275833</v>
      </c>
      <c r="Y436" s="58"/>
      <c r="Z436" s="21">
        <v>8237.52</v>
      </c>
      <c r="AA436" s="21">
        <v>8237.52</v>
      </c>
      <c r="AB436" s="21">
        <v>0.0</v>
      </c>
      <c r="AC436" s="21">
        <v>4875.79709982872</v>
      </c>
      <c r="AD436" s="58"/>
      <c r="AE436" s="21">
        <v>8787.79</v>
      </c>
      <c r="AF436" s="21">
        <v>8787.79</v>
      </c>
      <c r="AG436" s="21">
        <v>0.0</v>
      </c>
      <c r="AH436" s="21">
        <v>252.27188706398</v>
      </c>
      <c r="AI436" s="58"/>
      <c r="AJ436" s="21">
        <v>11285.47</v>
      </c>
      <c r="AK436" s="21">
        <v>11285.47</v>
      </c>
      <c r="AL436" s="21">
        <v>0.0</v>
      </c>
      <c r="AM436" s="21">
        <v>8.19902515411377</v>
      </c>
      <c r="AN436" s="58"/>
    </row>
    <row r="437">
      <c r="E437" s="68" t="s">
        <v>46</v>
      </c>
      <c r="F437" s="21">
        <v>11979.05</v>
      </c>
      <c r="G437" s="21">
        <v>11979.05</v>
      </c>
      <c r="H437" s="21">
        <v>0.0</v>
      </c>
      <c r="I437" s="21">
        <v>7.68421697616577</v>
      </c>
      <c r="J437" s="58"/>
      <c r="K437" s="21">
        <v>9859.55</v>
      </c>
      <c r="L437" s="21">
        <v>9859.55</v>
      </c>
      <c r="M437" s="21">
        <v>0.0</v>
      </c>
      <c r="N437" s="21">
        <v>42.3398792743683</v>
      </c>
      <c r="O437" s="58"/>
      <c r="P437" s="21">
        <v>9583.22</v>
      </c>
      <c r="Q437" s="21">
        <v>9583.22</v>
      </c>
      <c r="R437" s="21">
        <v>0.0</v>
      </c>
      <c r="S437" s="21">
        <v>211.756295919418</v>
      </c>
      <c r="T437" s="58"/>
      <c r="U437" s="21">
        <v>8966.35</v>
      </c>
      <c r="V437" s="21">
        <v>8966.35</v>
      </c>
      <c r="W437" s="21">
        <v>0.0</v>
      </c>
      <c r="X437" s="21">
        <v>741.4488530159</v>
      </c>
      <c r="Y437" s="58"/>
      <c r="Z437" s="21">
        <v>8868.29934651838</v>
      </c>
      <c r="AA437" s="21">
        <v>8758.95053559364</v>
      </c>
      <c r="AB437" s="21">
        <v>0.012330302197981</v>
      </c>
      <c r="AC437" s="21">
        <v>7203.4932551384</v>
      </c>
      <c r="AD437" s="58"/>
      <c r="AE437" s="21">
        <v>9304.12</v>
      </c>
      <c r="AF437" s="21">
        <v>9304.12</v>
      </c>
      <c r="AG437" s="21">
        <v>0.0</v>
      </c>
      <c r="AH437" s="21">
        <v>224.78041601181</v>
      </c>
      <c r="AI437" s="58"/>
      <c r="AJ437" s="21">
        <v>11755.6</v>
      </c>
      <c r="AK437" s="21">
        <v>11755.6</v>
      </c>
      <c r="AL437" s="21">
        <v>0.0</v>
      </c>
      <c r="AM437" s="21">
        <v>14.2430758476257</v>
      </c>
      <c r="AN437" s="58"/>
    </row>
    <row r="438">
      <c r="E438" s="57" t="s">
        <v>21</v>
      </c>
      <c r="F438" s="26">
        <f t="shared" ref="F438:G438" si="341">AVERAGE(F433:F437)</f>
        <v>11571.246</v>
      </c>
      <c r="G438" s="26">
        <f t="shared" si="341"/>
        <v>11571.246</v>
      </c>
      <c r="H438" s="26">
        <f>100*AVERAGE(H433:H437)</f>
        <v>0</v>
      </c>
      <c r="I438" s="26">
        <f>AVERAGE(I433:I437)</f>
        <v>7.083800745</v>
      </c>
      <c r="J438" s="59" t="str">
        <f>IF(MAX(ABS($F438-INDIRECT("'summary | ALG^({\gamma}) (low cost instances)'!F"&amp;ROW('summary | ALG^({gamma}) (low co'!$F$13)+(ROW()-18)/6)), ABS($G438-INDIRECT("'summary | ALG^({\gamma}) (low cost instances)'!G"&amp;ROW('summary | ALG^({gamma}) (low co'!$G$13)+(ROW()-18)/6)), ABS($H438-INDIRECT("'summary | ALG^({\gamma}) (low cost instances)'!H"&amp;ROW('summary | ALG^({gamma}) (low co'!$H$13)+(ROW()-18)/6)), ABS($I438-INDIRECT("'summary | ALG^({\gamma}) (low cost instances)'!I"&amp;ROW('summary | ALG^({gamma}) (low co'!$I$13)+(ROW()-18)/6)))&lt;0.001, "ok", "not ok")</f>
        <v>ok</v>
      </c>
      <c r="K438" s="26">
        <f t="shared" ref="K438:L438" si="342">AVERAGE(K433:K437)</f>
        <v>10243.234</v>
      </c>
      <c r="L438" s="26">
        <f t="shared" si="342"/>
        <v>10243.234</v>
      </c>
      <c r="M438" s="26">
        <f>100*AVERAGE(M433:M437)</f>
        <v>0</v>
      </c>
      <c r="N438" s="26">
        <f>AVERAGE(N433:N437)</f>
        <v>35.77349687</v>
      </c>
      <c r="O438" s="59" t="str">
        <f>IF(MAX(ABS(K438-INDIRECT("'summary | ALG^({\gamma}) (low cost instances)'!L"&amp;ROW('summary | ALG^({gamma}) (low co'!$L$13)+(ROW()-18)/6)), ABS(L438-INDIRECT("'summary | ALG^({\gamma}) (low cost instances)'!M"&amp;ROW('summary | ALG^({gamma}) (low co'!$M$13)+(ROW()-18)/6)), ABS($M438-INDIRECT("'summary | ALG^({\gamma}) (low cost instances)'!N"&amp;ROW('summary | ALG^({gamma}) (low co'!$N$13)+(ROW()-18)/6)), ABS($N438-INDIRECT("'summary | ALG^({\gamma}) (low cost instances)'!O"&amp;ROW('summary | ALG^({gamma}) (low co'!$O$13)+(ROW()-18)/6)))&lt;0.01, "ok", "not ok")</f>
        <v>ok</v>
      </c>
      <c r="P438" s="26">
        <f t="shared" ref="P438:Q438" si="343">AVERAGE(P433:P437)</f>
        <v>9200.706</v>
      </c>
      <c r="Q438" s="26">
        <f t="shared" si="343"/>
        <v>9200.706</v>
      </c>
      <c r="R438" s="26">
        <f>100*AVERAGE(R433:R437)</f>
        <v>0</v>
      </c>
      <c r="S438" s="26">
        <f>AVERAGE(S433:S437)</f>
        <v>255.453651</v>
      </c>
      <c r="T438" s="59" t="str">
        <f>IF(MAX(ABS(P438-INDIRECT("'summary | ALG^({\gamma}) (low cost instances)'!R"&amp;ROW('summary | ALG^({gamma}) (low co'!R$13)+(ROW()-18)/6)), ABS(Q438-INDIRECT("'summary | ALG^({\gamma}) (low cost instances)'!S"&amp;ROW('summary | ALG^({gamma}) (low co'!$S$13)+(ROW()-18)/6)), ABS(R438-INDIRECT("'summary | ALG^({\gamma}) (low cost instances)'!T"&amp;ROW('summary | ALG^({gamma}) (low co'!$T$13)+(ROW()-18)/6)), ABS(S438-INDIRECT("'summary | ALG^({\gamma}) (low cost instances)'!U"&amp;ROW('summary | ALG^({gamma}) (low co'!$U$13)+(ROW()-18)/6)))&lt;0.01, "ok", "not ok")</f>
        <v>ok</v>
      </c>
      <c r="U438" s="26">
        <f t="shared" ref="U438:V438" si="344">AVERAGE(U433:U437)</f>
        <v>8500.906</v>
      </c>
      <c r="V438" s="26">
        <f t="shared" si="344"/>
        <v>8500.906</v>
      </c>
      <c r="W438" s="26">
        <f>100*AVERAGE(W433:W437)</f>
        <v>0</v>
      </c>
      <c r="X438" s="26">
        <f>AVERAGE(X433:X437)</f>
        <v>828.1118549</v>
      </c>
      <c r="Y438" s="59" t="str">
        <f>IF(MAX(ABS(U438-INDIRECT("'summary | ALG^({\gamma}) (low cost instances)'!X"&amp;ROW('summary | ALG^({gamma}) (low co'!X$13)+(ROW()-18)/6)), ABS(V438-INDIRECT("'summary | ALG^({\gamma}) (low cost instances)'!Y"&amp;ROW('summary | ALG^({gamma}) (low co'!Y$13)+(ROW()-18)/6)), ABS(W438-INDIRECT("'summary | ALG^({\gamma}) (low cost instances)'!Z"&amp;ROW('summary | ALG^({gamma}) (low co'!Z$13)+(ROW()-18)/6)), ABS(X438-INDIRECT("'summary | ALG^({\gamma}) (low cost instances)'!AA"&amp;ROW('summary | ALG^({gamma}) (low co'!AA$13)+(ROW()-18)/6)))&lt;0.00001, "ok", "not ok")</f>
        <v>ok</v>
      </c>
      <c r="Z438" s="26">
        <f t="shared" ref="Z438:AA438" si="345">AVERAGE(Z433:Z437)</f>
        <v>8381.901674</v>
      </c>
      <c r="AA438" s="26">
        <f t="shared" si="345"/>
        <v>8165.534984</v>
      </c>
      <c r="AB438" s="26">
        <f>100*AVERAGE(AB433:AB437)</f>
        <v>2.540683164</v>
      </c>
      <c r="AC438" s="26">
        <f>AVERAGE(AC433:AC437)</f>
        <v>6737.497589</v>
      </c>
      <c r="AD438" s="59" t="str">
        <f>IF(MAX(ABS(Z438-INDIRECT("'summary | ALG^({\gamma}) (low cost instances)'!AD"&amp;ROW('summary | ALG^({gamma}) (low co'!AD$13)+(ROW()-18)/6)), ABS(AA438-INDIRECT("'summary | ALG^({\gamma}) (low cost instances)'!AE"&amp;ROW('summary | ALG^({gamma}) (low co'!AE$13)+(ROW()-18)/6)), ABS(AB438-INDIRECT("'summary | ALG^({\gamma}) (low cost instances)'!AF"&amp;ROW('summary | ALG^({gamma}) (low co'!AF$13)+(ROW()-18)/6)), ABS(AC438-INDIRECT("'summary | ALG^({\gamma}) (low cost instances)'!AG"&amp;ROW('summary | ALG^({gamma}) (low co'!AG$13)+(ROW()-18)/6)))&lt;0.01, "ok", "not ok")</f>
        <v>ok</v>
      </c>
      <c r="AE438" s="26">
        <f t="shared" ref="AE438:AF438" si="346">AVERAGE(AE433:AE437)</f>
        <v>8917.89</v>
      </c>
      <c r="AF438" s="26">
        <f t="shared" si="346"/>
        <v>8917.89</v>
      </c>
      <c r="AG438" s="26">
        <f>100*AVERAGE(AG433:AG437)</f>
        <v>0</v>
      </c>
      <c r="AH438" s="26">
        <f>AVERAGE(AH433:AH437)</f>
        <v>248.0127752</v>
      </c>
      <c r="AI438" s="59" t="str">
        <f>IF(MAX(ABS(AE438-INDIRECT("'summary | ALG^({\gamma}) (low cost instances)'!AJ"&amp;ROW('summary | ALG^({gamma}) (low co'!$AJ$13)+(ROW()-18)/6)), ABS(AF438-INDIRECT("'summary | ALG^({\gamma}) (low cost instances)'!AK"&amp;ROW('summary | ALG^({gamma}) (low co'!$AK$13)+(ROW()-18)/6)), ABS(AG438-INDIRECT("'summary | ALG^({\gamma}) (low cost instances)'!AL"&amp;ROW('summary | ALG^({gamma}) (low co'!$AL$13)+(ROW()-18)/6)), ABS(AH438-INDIRECT("'summary | ALG^({\gamma}) (low cost instances)'!AM"&amp;ROW('summary | ALG^({gamma}) (low co'!$AM$13)+(ROW()-18)/6)))&lt;0.01, "ok", "not ok")</f>
        <v>ok</v>
      </c>
      <c r="AJ438" s="26">
        <f t="shared" ref="AJ438:AK438" si="347">AVERAGE(AJ433:AJ437)</f>
        <v>11527.748</v>
      </c>
      <c r="AK438" s="26">
        <f t="shared" si="347"/>
        <v>11527.748</v>
      </c>
      <c r="AL438" s="26">
        <f>100*AVERAGE(AL433:AL437)</f>
        <v>0</v>
      </c>
      <c r="AM438" s="26">
        <f>AVERAGE(AM433:AM437)</f>
        <v>11.26301165</v>
      </c>
      <c r="AN438" s="59" t="str">
        <f>IF(MAX(ABS(AJ438-INDIRECT("'summary | ALG^({\gamma}) (low cost instances)'!AV"&amp;ROW('summary | ALG^({gamma}) (low co'!$AV$13)+(ROW()-18)/6)), ABS(AK438-INDIRECT("'summary | ALG^({\gamma}) (low cost instances)'!AW"&amp;ROW('summary | ALG^({gamma}) (low co'!$AW$13)+(ROW()-18)/6)), ABS(AL438-INDIRECT("'summary | ALG^({\gamma}) (low cost instances)'!AX"&amp;ROW('summary | ALG^({gamma}) (low co'!$AX$13)+(ROW()-18)/6)), ABS(AM438-INDIRECT("'summary | ALG^({\gamma}) (low cost instances)'!AY"&amp;ROW('summary | ALG^({gamma}) (low co'!$AY$13)+(ROW()-18)/6)))&lt;0.01, "ok", "not ok")</f>
        <v>ok</v>
      </c>
    </row>
    <row r="439">
      <c r="D439" s="80">
        <v>20.0</v>
      </c>
      <c r="E439" s="68" t="s">
        <v>47</v>
      </c>
      <c r="F439" s="21">
        <v>13671.03</v>
      </c>
      <c r="G439" s="21">
        <v>13671.03</v>
      </c>
      <c r="H439" s="21">
        <v>0.0</v>
      </c>
      <c r="I439" s="21">
        <v>230.593285322189</v>
      </c>
      <c r="J439" s="58"/>
      <c r="K439" s="21">
        <v>11671.0699494957</v>
      </c>
      <c r="L439" s="21">
        <v>11671.0699494957</v>
      </c>
      <c r="M439" s="21">
        <v>0.0</v>
      </c>
      <c r="N439" s="21">
        <v>1762.26188874245</v>
      </c>
      <c r="O439" s="58"/>
      <c r="P439" s="61">
        <v>11212.9999029508</v>
      </c>
      <c r="Q439" s="61">
        <v>10791.437189391</v>
      </c>
      <c r="R439" s="61">
        <v>0.0375958902353058</v>
      </c>
      <c r="S439" s="61">
        <v>7199.39984178543</v>
      </c>
      <c r="T439" s="58"/>
      <c r="U439" s="21">
        <v>10680.15</v>
      </c>
      <c r="V439" s="21">
        <v>8953.44600848356</v>
      </c>
      <c r="W439" s="21">
        <v>0.161674132995926</v>
      </c>
      <c r="X439" s="21">
        <v>7208.48660826683</v>
      </c>
      <c r="Y439" s="58"/>
      <c r="Z439" s="21">
        <v>10614.29</v>
      </c>
      <c r="AA439" s="21">
        <v>7374.56688597262</v>
      </c>
      <c r="AB439" s="21">
        <v>0.305222781177769</v>
      </c>
      <c r="AC439" s="21">
        <v>7213.01002120972</v>
      </c>
      <c r="AD439" s="58"/>
      <c r="AE439" s="21">
        <v>11044.58</v>
      </c>
      <c r="AF439" s="21">
        <v>11044.58</v>
      </c>
      <c r="AG439" s="21">
        <v>0.0</v>
      </c>
      <c r="AH439" s="21">
        <v>3784.65353059769</v>
      </c>
      <c r="AI439" s="58"/>
      <c r="AJ439" s="21">
        <v>13671.03</v>
      </c>
      <c r="AK439" s="21">
        <v>13671.03</v>
      </c>
      <c r="AL439" s="21">
        <v>0.0</v>
      </c>
      <c r="AM439" s="21">
        <v>270.634177684784</v>
      </c>
      <c r="AN439" s="58"/>
    </row>
    <row r="440">
      <c r="E440" s="68" t="s">
        <v>48</v>
      </c>
      <c r="F440" s="21">
        <v>11314.36</v>
      </c>
      <c r="G440" s="21">
        <v>11314.36</v>
      </c>
      <c r="H440" s="21">
        <v>0.0</v>
      </c>
      <c r="I440" s="21">
        <v>13.2240133285522</v>
      </c>
      <c r="J440" s="58"/>
      <c r="K440" s="21">
        <v>8742.32</v>
      </c>
      <c r="L440" s="21">
        <v>8742.32</v>
      </c>
      <c r="M440" s="21">
        <v>0.0</v>
      </c>
      <c r="N440" s="21">
        <v>60.7722814083099</v>
      </c>
      <c r="O440" s="58"/>
      <c r="P440" s="21">
        <v>8247.27</v>
      </c>
      <c r="Q440" s="21">
        <v>8247.27</v>
      </c>
      <c r="R440" s="21">
        <v>0.0</v>
      </c>
      <c r="S440" s="21">
        <v>471.616038799286</v>
      </c>
      <c r="T440" s="58"/>
      <c r="U440" s="21">
        <v>7592.44</v>
      </c>
      <c r="V440" s="21">
        <v>7592.44</v>
      </c>
      <c r="W440" s="21">
        <v>0.0</v>
      </c>
      <c r="X440" s="21">
        <v>2407.66351890564</v>
      </c>
      <c r="Y440" s="58"/>
      <c r="Z440" s="21">
        <v>7490.06</v>
      </c>
      <c r="AA440" s="21">
        <v>7145.30999499944</v>
      </c>
      <c r="AB440" s="21">
        <v>0.046027669337838</v>
      </c>
      <c r="AC440" s="21">
        <v>7204.98764801025</v>
      </c>
      <c r="AD440" s="58"/>
      <c r="AE440" s="21">
        <v>8312.21</v>
      </c>
      <c r="AF440" s="21">
        <v>8312.21</v>
      </c>
      <c r="AG440" s="21">
        <v>0.0</v>
      </c>
      <c r="AH440" s="21">
        <v>253.716956853867</v>
      </c>
      <c r="AI440" s="58"/>
      <c r="AJ440" s="21">
        <v>11314.36</v>
      </c>
      <c r="AK440" s="21">
        <v>11314.36</v>
      </c>
      <c r="AL440" s="21">
        <v>0.0</v>
      </c>
      <c r="AM440" s="21">
        <v>24.318375825882</v>
      </c>
      <c r="AN440" s="58"/>
    </row>
    <row r="441">
      <c r="E441" s="68" t="s">
        <v>49</v>
      </c>
      <c r="F441" s="21">
        <v>13278.35</v>
      </c>
      <c r="G441" s="21">
        <v>13278.35</v>
      </c>
      <c r="H441" s="21">
        <v>0.0</v>
      </c>
      <c r="I441" s="21">
        <v>17.5681066513062</v>
      </c>
      <c r="J441" s="58"/>
      <c r="K441" s="21">
        <v>10955.7599761279</v>
      </c>
      <c r="L441" s="21">
        <v>10955.7599761279</v>
      </c>
      <c r="M441" s="21">
        <v>0.0</v>
      </c>
      <c r="N441" s="21">
        <v>67.0822343826294</v>
      </c>
      <c r="O441" s="58"/>
      <c r="P441" s="21">
        <v>10232.7797278669</v>
      </c>
      <c r="Q441" s="21">
        <v>10232.7797278669</v>
      </c>
      <c r="R441" s="21">
        <v>0.0</v>
      </c>
      <c r="S441" s="21">
        <v>419.382383108139</v>
      </c>
      <c r="T441" s="58"/>
      <c r="U441" s="21">
        <v>9347.33982288013</v>
      </c>
      <c r="V441" s="21">
        <v>9347.33982288013</v>
      </c>
      <c r="W441" s="21">
        <v>0.0</v>
      </c>
      <c r="X441" s="21">
        <v>6542.75351190567</v>
      </c>
      <c r="Y441" s="58"/>
      <c r="Z441" s="21">
        <v>9519.94</v>
      </c>
      <c r="AA441" s="21">
        <v>8254.55541060851</v>
      </c>
      <c r="AB441" s="21">
        <v>0.132919387033058</v>
      </c>
      <c r="AC441" s="21">
        <v>7201.05631399155</v>
      </c>
      <c r="AD441" s="58"/>
      <c r="AE441" s="21">
        <v>10183.25</v>
      </c>
      <c r="AF441" s="21">
        <v>10183.25</v>
      </c>
      <c r="AG441" s="21">
        <v>0.0</v>
      </c>
      <c r="AH441" s="21">
        <v>315.70321059227</v>
      </c>
      <c r="AI441" s="58"/>
      <c r="AJ441" s="21">
        <v>13319.35</v>
      </c>
      <c r="AK441" s="21">
        <v>13319.35</v>
      </c>
      <c r="AL441" s="21">
        <v>0.0</v>
      </c>
      <c r="AM441" s="21">
        <v>28.967618227005</v>
      </c>
      <c r="AN441" s="58"/>
    </row>
    <row r="442">
      <c r="E442" s="68" t="s">
        <v>50</v>
      </c>
      <c r="F442" s="21">
        <v>15134.86</v>
      </c>
      <c r="G442" s="21">
        <v>15134.86</v>
      </c>
      <c r="H442" s="21">
        <v>0.0</v>
      </c>
      <c r="I442" s="21">
        <v>95.2337057590485</v>
      </c>
      <c r="J442" s="58"/>
      <c r="K442" s="21">
        <v>14203.96</v>
      </c>
      <c r="L442" s="21">
        <v>14203.96</v>
      </c>
      <c r="M442" s="21">
        <v>0.0</v>
      </c>
      <c r="N442" s="21">
        <v>1458.49372506142</v>
      </c>
      <c r="O442" s="58"/>
      <c r="P442" s="21">
        <v>8809.33</v>
      </c>
      <c r="Q442" s="21">
        <v>8809.33</v>
      </c>
      <c r="R442" s="21">
        <v>0.0</v>
      </c>
      <c r="S442" s="21">
        <v>6493.02594208717</v>
      </c>
      <c r="T442" s="58"/>
      <c r="U442" s="61">
        <v>12156.0898714895</v>
      </c>
      <c r="V442" s="61">
        <v>10719.1714602342</v>
      </c>
      <c r="W442" s="61">
        <v>0.118205642311465</v>
      </c>
      <c r="X442" s="61">
        <v>7209.40620827675</v>
      </c>
      <c r="Y442" s="58"/>
      <c r="Z442" s="61">
        <v>12111.77</v>
      </c>
      <c r="AA442" s="61">
        <v>8785.5444280997</v>
      </c>
      <c r="AB442" s="61">
        <v>0.27462753766793</v>
      </c>
      <c r="AC442" s="61">
        <v>7200.26562619209</v>
      </c>
      <c r="AD442" s="58"/>
      <c r="AE442" s="21">
        <v>12421.91</v>
      </c>
      <c r="AF442" s="21">
        <v>12420.91</v>
      </c>
      <c r="AG442" s="21">
        <v>8.05029178282567E-5</v>
      </c>
      <c r="AH442" s="21">
        <v>6700.32626724243</v>
      </c>
      <c r="AI442" s="58"/>
      <c r="AJ442" s="21">
        <v>15134.86</v>
      </c>
      <c r="AK442" s="21">
        <v>15134.86</v>
      </c>
      <c r="AL442" s="21">
        <v>0.0</v>
      </c>
      <c r="AM442" s="21">
        <v>113.264028072357</v>
      </c>
      <c r="AN442" s="58"/>
    </row>
    <row r="443">
      <c r="E443" s="68" t="s">
        <v>51</v>
      </c>
      <c r="F443" s="21">
        <v>16097.14</v>
      </c>
      <c r="G443" s="21">
        <v>16097.14</v>
      </c>
      <c r="H443" s="21">
        <v>0.0</v>
      </c>
      <c r="I443" s="21">
        <v>298.850986003876</v>
      </c>
      <c r="J443" s="58"/>
      <c r="K443" s="21">
        <v>13477.0193816266</v>
      </c>
      <c r="L443" s="21">
        <v>13477.0193816266</v>
      </c>
      <c r="M443" s="21">
        <v>0.0</v>
      </c>
      <c r="N443" s="21">
        <v>3300.60356283188</v>
      </c>
      <c r="O443" s="58"/>
      <c r="P443" s="21">
        <v>13269.18</v>
      </c>
      <c r="Q443" s="21">
        <v>12539.0637974802</v>
      </c>
      <c r="R443" s="21">
        <v>0.0550234605695172</v>
      </c>
      <c r="S443" s="21">
        <v>7198.05360984802</v>
      </c>
      <c r="T443" s="58"/>
      <c r="U443" s="21">
        <v>13295.62</v>
      </c>
      <c r="V443" s="21">
        <v>11594.388916146</v>
      </c>
      <c r="W443" s="21">
        <v>0.127954249884852</v>
      </c>
      <c r="X443" s="21">
        <v>7204.63940882683</v>
      </c>
      <c r="Y443" s="58"/>
      <c r="Z443" s="21">
        <v>13075.81</v>
      </c>
      <c r="AA443" s="21">
        <v>9868.08207980902</v>
      </c>
      <c r="AB443" s="21">
        <v>0.245317721823044</v>
      </c>
      <c r="AC443" s="21">
        <v>7222.70535516739</v>
      </c>
      <c r="AD443" s="58"/>
      <c r="AE443" s="21">
        <v>13280.48</v>
      </c>
      <c r="AF443" s="21">
        <v>13280.48</v>
      </c>
      <c r="AG443" s="21">
        <v>0.0</v>
      </c>
      <c r="AH443" s="21">
        <v>6228.29588389397</v>
      </c>
      <c r="AI443" s="58"/>
      <c r="AJ443" s="21">
        <v>16097.14</v>
      </c>
      <c r="AK443" s="21">
        <v>16097.14</v>
      </c>
      <c r="AL443" s="21">
        <v>0.0</v>
      </c>
      <c r="AM443" s="21">
        <v>247.702103853226</v>
      </c>
      <c r="AN443" s="58"/>
    </row>
    <row r="444">
      <c r="E444" s="57" t="s">
        <v>21</v>
      </c>
      <c r="F444" s="26">
        <f t="shared" ref="F444:G444" si="348">AVERAGE(F439:F443)</f>
        <v>13899.148</v>
      </c>
      <c r="G444" s="26">
        <f t="shared" si="348"/>
        <v>13899.148</v>
      </c>
      <c r="H444" s="26">
        <f>100*AVERAGE(H439:H443)</f>
        <v>0</v>
      </c>
      <c r="I444" s="26">
        <f>AVERAGE(I439:I443)</f>
        <v>131.0940194</v>
      </c>
      <c r="J444" s="59" t="str">
        <f>IF(MAX(ABS($F444-INDIRECT("'summary | ALG^({\gamma}) (low cost instances)'!F"&amp;ROW('summary | ALG^({gamma}) (low co'!$F$13)+(ROW()-18)/6)), ABS($G444-INDIRECT("'summary | ALG^({\gamma}) (low cost instances)'!G"&amp;ROW('summary | ALG^({gamma}) (low co'!$G$13)+(ROW()-18)/6)), ABS($H444-INDIRECT("'summary | ALG^({\gamma}) (low cost instances)'!H"&amp;ROW('summary | ALG^({gamma}) (low co'!$H$13)+(ROW()-18)/6)), ABS($I444-INDIRECT("'summary | ALG^({\gamma}) (low cost instances)'!I"&amp;ROW('summary | ALG^({gamma}) (low co'!$I$13)+(ROW()-18)/6)))&lt;0.001, "ok", "not ok")</f>
        <v>ok</v>
      </c>
      <c r="K444" s="26">
        <f t="shared" ref="K444:L444" si="349">AVERAGE(K439:K443)</f>
        <v>11810.02586</v>
      </c>
      <c r="L444" s="26">
        <f t="shared" si="349"/>
        <v>11810.02586</v>
      </c>
      <c r="M444" s="26">
        <f>100*AVERAGE(M439:M443)</f>
        <v>0</v>
      </c>
      <c r="N444" s="26">
        <f>AVERAGE(N439:N443)</f>
        <v>1329.842738</v>
      </c>
      <c r="O444" s="59" t="str">
        <f>IF(MAX(ABS(K444-INDIRECT("'summary | ALG^({\gamma}) (low cost instances)'!L"&amp;ROW('summary | ALG^({gamma}) (low co'!$L$13)+(ROW()-18)/6)), ABS(L444-INDIRECT("'summary | ALG^({\gamma}) (low cost instances)'!M"&amp;ROW('summary | ALG^({gamma}) (low co'!$M$13)+(ROW()-18)/6)), ABS($M444-INDIRECT("'summary | ALG^({\gamma}) (low cost instances)'!N"&amp;ROW('summary | ALG^({gamma}) (low co'!$N$13)+(ROW()-18)/6)), ABS($N444-INDIRECT("'summary | ALG^({\gamma}) (low cost instances)'!O"&amp;ROW('summary | ALG^({gamma}) (low co'!$O$13)+(ROW()-18)/6)))&lt;0.01, "ok", "not ok")</f>
        <v>ok</v>
      </c>
      <c r="P444" s="26">
        <f t="shared" ref="P444:Q444" si="350">AVERAGE(P439:P443)</f>
        <v>10354.31193</v>
      </c>
      <c r="Q444" s="26">
        <f t="shared" si="350"/>
        <v>10123.97614</v>
      </c>
      <c r="R444" s="26">
        <f>100*AVERAGE(R439:R443)</f>
        <v>1.852387016</v>
      </c>
      <c r="S444" s="26">
        <f>AVERAGE(S439:S443)</f>
        <v>4356.295563</v>
      </c>
      <c r="T444" s="59" t="str">
        <f>IF(MAX(ABS(P444-INDIRECT("'summary | ALG^({\gamma}) (low cost instances)'!R"&amp;ROW('summary | ALG^({gamma}) (low co'!R$13)+(ROW()-18)/6)), ABS(Q444-INDIRECT("'summary | ALG^({\gamma}) (low cost instances)'!S"&amp;ROW('summary | ALG^({gamma}) (low co'!$S$13)+(ROW()-18)/6)), ABS(R444-INDIRECT("'summary | ALG^({\gamma}) (low cost instances)'!T"&amp;ROW('summary | ALG^({gamma}) (low co'!$T$13)+(ROW()-18)/6)), ABS(S444-INDIRECT("'summary | ALG^({\gamma}) (low cost instances)'!U"&amp;ROW('summary | ALG^({gamma}) (low co'!$U$13)+(ROW()-18)/6)))&lt;0.01, "ok", "not ok")</f>
        <v>ok</v>
      </c>
      <c r="U444" s="26">
        <f t="shared" ref="U444:V444" si="351">AVERAGE(U439:U443)</f>
        <v>10614.32794</v>
      </c>
      <c r="V444" s="26">
        <f t="shared" si="351"/>
        <v>9641.357242</v>
      </c>
      <c r="W444" s="26">
        <f>100*AVERAGE(W439:W443)</f>
        <v>8.156680504</v>
      </c>
      <c r="X444" s="26">
        <f>AVERAGE(X439:X443)</f>
        <v>6114.589851</v>
      </c>
      <c r="Y444" s="59" t="str">
        <f>IF(MAX(ABS(U444-INDIRECT("'summary | ALG^({\gamma}) (low cost instances)'!X"&amp;ROW('summary | ALG^({gamma}) (low co'!X$13)+(ROW()-18)/6)), ABS(V444-INDIRECT("'summary | ALG^({\gamma}) (low cost instances)'!Y"&amp;ROW('summary | ALG^({gamma}) (low co'!Y$13)+(ROW()-18)/6)), ABS(W444-INDIRECT("'summary | ALG^({\gamma}) (low cost instances)'!Z"&amp;ROW('summary | ALG^({gamma}) (low co'!Z$13)+(ROW()-18)/6)), ABS(X444-INDIRECT("'summary | ALG^({\gamma}) (low cost instances)'!AA"&amp;ROW('summary | ALG^({gamma}) (low co'!AA$13)+(ROW()-18)/6)))&lt;0.00001, "ok", "not ok")</f>
        <v>ok</v>
      </c>
      <c r="Z444" s="26">
        <f t="shared" ref="Z444:AA444" si="352">AVERAGE(Z439:Z443)</f>
        <v>10562.374</v>
      </c>
      <c r="AA444" s="26">
        <f t="shared" si="352"/>
        <v>8285.61176</v>
      </c>
      <c r="AB444" s="26">
        <f>100*AVERAGE(AB439:AB443)</f>
        <v>20.08230194</v>
      </c>
      <c r="AC444" s="26">
        <f>AVERAGE(AC439:AC443)</f>
        <v>7208.404993</v>
      </c>
      <c r="AD444" s="59" t="str">
        <f>IF(MAX(ABS(Z444-INDIRECT("'summary | ALG^({\gamma}) (low cost instances)'!AD"&amp;ROW('summary | ALG^({gamma}) (low co'!AD$13)+(ROW()-18)/6)), ABS(AA444-INDIRECT("'summary | ALG^({\gamma}) (low cost instances)'!AE"&amp;ROW('summary | ALG^({gamma}) (low co'!AE$13)+(ROW()-18)/6)), ABS(AB444-INDIRECT("'summary | ALG^({\gamma}) (low cost instances)'!AF"&amp;ROW('summary | ALG^({gamma}) (low co'!AF$13)+(ROW()-18)/6)), ABS(AC444-INDIRECT("'summary | ALG^({\gamma}) (low cost instances)'!AG"&amp;ROW('summary | ALG^({gamma}) (low co'!AG$13)+(ROW()-18)/6)))&lt;0.01, "ok", "not ok")</f>
        <v>ok</v>
      </c>
      <c r="AE444" s="26">
        <f t="shared" ref="AE444:AF444" si="353">AVERAGE(AE439:AE443)</f>
        <v>11048.486</v>
      </c>
      <c r="AF444" s="26">
        <f t="shared" si="353"/>
        <v>11048.286</v>
      </c>
      <c r="AG444" s="26">
        <f>100*AVERAGE(AG439:AG443)</f>
        <v>0.001610058357</v>
      </c>
      <c r="AH444" s="26">
        <f>AVERAGE(AH439:AH443)</f>
        <v>3456.53917</v>
      </c>
      <c r="AI444" s="59" t="str">
        <f>IF(MAX(ABS(AE444-INDIRECT("'summary | ALG^({\gamma}) (low cost instances)'!AJ"&amp;ROW('summary | ALG^({gamma}) (low co'!$AJ$13)+(ROW()-18)/6)), ABS(AF444-INDIRECT("'summary | ALG^({\gamma}) (low cost instances)'!AK"&amp;ROW('summary | ALG^({gamma}) (low co'!$AK$13)+(ROW()-18)/6)), ABS(AG444-INDIRECT("'summary | ALG^({\gamma}) (low cost instances)'!AL"&amp;ROW('summary | ALG^({gamma}) (low co'!$AL$13)+(ROW()-18)/6)), ABS(AH444-INDIRECT("'summary | ALG^({\gamma}) (low cost instances)'!AM"&amp;ROW('summary | ALG^({gamma}) (low co'!$AM$13)+(ROW()-18)/6)))&lt;0.01, "ok", "not ok")</f>
        <v>ok</v>
      </c>
      <c r="AJ444" s="26">
        <f t="shared" ref="AJ444:AK444" si="354">AVERAGE(AJ439:AJ443)</f>
        <v>13907.348</v>
      </c>
      <c r="AK444" s="26">
        <f t="shared" si="354"/>
        <v>13907.348</v>
      </c>
      <c r="AL444" s="26">
        <f>100*AVERAGE(AL439:AL443)</f>
        <v>0</v>
      </c>
      <c r="AM444" s="26">
        <f>AVERAGE(AM439:AM443)</f>
        <v>136.9772607</v>
      </c>
      <c r="AN444" s="59" t="str">
        <f>IF(MAX(ABS(AJ444-INDIRECT("'summary | ALG^({\gamma}) (low cost instances)'!AV"&amp;ROW('summary | ALG^({gamma}) (low co'!$AV$13)+(ROW()-18)/6)), ABS(AK444-INDIRECT("'summary | ALG^({\gamma}) (low cost instances)'!AW"&amp;ROW('summary | ALG^({gamma}) (low co'!$AW$13)+(ROW()-18)/6)), ABS(AL444-INDIRECT("'summary | ALG^({\gamma}) (low cost instances)'!AX"&amp;ROW('summary | ALG^({gamma}) (low co'!$AX$13)+(ROW()-18)/6)), ABS(AM444-INDIRECT("'summary | ALG^({\gamma}) (low cost instances)'!AY"&amp;ROW('summary | ALG^({gamma}) (low co'!$AY$13)+(ROW()-18)/6)))&lt;0.01, "ok", "not ok")</f>
        <v>ok</v>
      </c>
    </row>
    <row r="445">
      <c r="D445" s="80">
        <v>25.0</v>
      </c>
      <c r="E445" s="68" t="s">
        <v>52</v>
      </c>
      <c r="F445" s="21">
        <v>13557.39</v>
      </c>
      <c r="G445" s="21">
        <v>13557.39</v>
      </c>
      <c r="H445" s="21">
        <v>0.0</v>
      </c>
      <c r="I445" s="21">
        <v>14.0787446498871</v>
      </c>
      <c r="J445" s="58"/>
      <c r="K445" s="21">
        <v>11514.5499990645</v>
      </c>
      <c r="L445" s="21">
        <v>11514.5499990645</v>
      </c>
      <c r="M445" s="21">
        <v>0.0</v>
      </c>
      <c r="N445" s="21">
        <v>70.1068751811981</v>
      </c>
      <c r="O445" s="58"/>
      <c r="P445" s="21">
        <v>10353.4298558459</v>
      </c>
      <c r="Q445" s="21">
        <v>10353.4298558459</v>
      </c>
      <c r="R445" s="21">
        <v>0.0</v>
      </c>
      <c r="S445" s="21">
        <v>3397.6427898407</v>
      </c>
      <c r="T445" s="58"/>
      <c r="U445" s="21">
        <v>9407.36</v>
      </c>
      <c r="V445" s="21">
        <v>9407.36</v>
      </c>
      <c r="W445" s="21">
        <v>0.0</v>
      </c>
      <c r="X445" s="21">
        <v>1265.477465868</v>
      </c>
      <c r="Y445" s="58"/>
      <c r="Z445" s="21">
        <v>9132.05</v>
      </c>
      <c r="AA445" s="21">
        <v>9011.20180628387</v>
      </c>
      <c r="AB445" s="21">
        <v>0.013233413495999</v>
      </c>
      <c r="AC445" s="21">
        <v>7205.46759772301</v>
      </c>
      <c r="AD445" s="58"/>
      <c r="AE445" s="21">
        <v>9830.04</v>
      </c>
      <c r="AF445" s="21">
        <v>9830.04</v>
      </c>
      <c r="AG445" s="21">
        <v>0.0</v>
      </c>
      <c r="AH445" s="21">
        <v>254.638427734375</v>
      </c>
      <c r="AI445" s="58"/>
      <c r="AJ445" s="21">
        <v>13607.39</v>
      </c>
      <c r="AK445" s="21">
        <v>13607.39</v>
      </c>
      <c r="AL445" s="21">
        <v>0.0</v>
      </c>
      <c r="AM445" s="21">
        <v>43.0163207054138</v>
      </c>
      <c r="AN445" s="58"/>
    </row>
    <row r="446">
      <c r="E446" s="68" t="s">
        <v>53</v>
      </c>
      <c r="F446" s="21">
        <v>15387.38</v>
      </c>
      <c r="G446" s="21">
        <v>15220.38</v>
      </c>
      <c r="H446" s="21">
        <v>0.0108530497069677</v>
      </c>
      <c r="I446" s="21">
        <v>7200.40548563004</v>
      </c>
      <c r="J446" s="58"/>
      <c r="K446" s="21">
        <v>13931.25</v>
      </c>
      <c r="L446" s="21">
        <v>13078.4729803066</v>
      </c>
      <c r="M446" s="21">
        <v>0.0612132450206149</v>
      </c>
      <c r="N446" s="21">
        <v>7204.72909808159</v>
      </c>
      <c r="O446" s="58"/>
      <c r="P446" s="21">
        <v>12628.76</v>
      </c>
      <c r="Q446" s="21">
        <v>10793.2811545901</v>
      </c>
      <c r="R446" s="21">
        <v>0.145341177234334</v>
      </c>
      <c r="S446" s="21">
        <v>7203.91936326027</v>
      </c>
      <c r="T446" s="58"/>
      <c r="U446" s="21">
        <v>12620.14</v>
      </c>
      <c r="V446" s="21">
        <v>8971.05797108769</v>
      </c>
      <c r="W446" s="21">
        <v>0.28914750778615</v>
      </c>
      <c r="X446" s="21">
        <v>7207.55976605415</v>
      </c>
      <c r="Y446" s="58"/>
      <c r="Z446" s="21">
        <v>12309.46</v>
      </c>
      <c r="AA446" s="21">
        <v>7506.68211231733</v>
      </c>
      <c r="AB446" s="21">
        <v>0.390169665256045</v>
      </c>
      <c r="AC446" s="21">
        <v>7209.57267689705</v>
      </c>
      <c r="AD446" s="58"/>
      <c r="AE446" s="21">
        <v>11850.34</v>
      </c>
      <c r="AF446" s="21">
        <v>11850.34</v>
      </c>
      <c r="AG446" s="21">
        <v>0.0</v>
      </c>
      <c r="AH446" s="21">
        <v>6864.05395889282</v>
      </c>
      <c r="AI446" s="58"/>
      <c r="AJ446" s="21">
        <v>15334.38</v>
      </c>
      <c r="AK446" s="21">
        <v>15334.38</v>
      </c>
      <c r="AL446" s="21">
        <v>0.0</v>
      </c>
      <c r="AM446" s="21">
        <v>4869.93971300125</v>
      </c>
      <c r="AN446" s="58"/>
    </row>
    <row r="447">
      <c r="E447" s="68" t="s">
        <v>54</v>
      </c>
      <c r="F447" s="21">
        <v>16049.3999773489</v>
      </c>
      <c r="G447" s="21">
        <v>16049.3999773489</v>
      </c>
      <c r="H447" s="21">
        <v>0.0</v>
      </c>
      <c r="I447" s="21">
        <v>281.858345985413</v>
      </c>
      <c r="J447" s="58"/>
      <c r="K447" s="21">
        <v>13963.3797385397</v>
      </c>
      <c r="L447" s="21">
        <v>13854.6238224729</v>
      </c>
      <c r="M447" s="21">
        <v>0.00778865275478994</v>
      </c>
      <c r="N447" s="21">
        <v>7209.98648524284</v>
      </c>
      <c r="O447" s="58"/>
      <c r="P447" s="21">
        <v>13398.54</v>
      </c>
      <c r="Q447" s="21">
        <v>12568.1109773606</v>
      </c>
      <c r="R447" s="21">
        <v>0.0619790680655806</v>
      </c>
      <c r="S447" s="21">
        <v>7206.98196172714</v>
      </c>
      <c r="T447" s="58"/>
      <c r="U447" s="21">
        <v>12669.75</v>
      </c>
      <c r="V447" s="21">
        <v>10649.9810232977</v>
      </c>
      <c r="W447" s="21">
        <v>0.15941664016277</v>
      </c>
      <c r="X447" s="21">
        <v>7201.5714700222</v>
      </c>
      <c r="Y447" s="58"/>
      <c r="Z447" s="21">
        <v>12937.86</v>
      </c>
      <c r="AA447" s="21">
        <v>8818.6744805611</v>
      </c>
      <c r="AB447" s="21">
        <v>0.318382291927637</v>
      </c>
      <c r="AC447" s="21">
        <v>7209.58337187767</v>
      </c>
      <c r="AD447" s="58"/>
      <c r="AE447" s="21">
        <v>13388.66</v>
      </c>
      <c r="AF447" s="21">
        <v>13388.66</v>
      </c>
      <c r="AG447" s="21">
        <v>0.0</v>
      </c>
      <c r="AH447" s="21">
        <v>6614.66939926148</v>
      </c>
      <c r="AI447" s="58"/>
      <c r="AJ447" s="21">
        <v>16049.4</v>
      </c>
      <c r="AK447" s="21">
        <v>16049.4</v>
      </c>
      <c r="AL447" s="21">
        <v>0.0</v>
      </c>
      <c r="AM447" s="21">
        <v>322.748568058014</v>
      </c>
      <c r="AN447" s="58"/>
    </row>
    <row r="448">
      <c r="E448" s="68" t="s">
        <v>55</v>
      </c>
      <c r="F448" s="21">
        <v>13443.34</v>
      </c>
      <c r="G448" s="21">
        <v>13443.34</v>
      </c>
      <c r="H448" s="21">
        <v>0.0</v>
      </c>
      <c r="I448" s="21">
        <v>11.9868764877319</v>
      </c>
      <c r="J448" s="58"/>
      <c r="K448" s="21">
        <v>13420.2799947672</v>
      </c>
      <c r="L448" s="21">
        <v>13420.2799947672</v>
      </c>
      <c r="M448" s="21">
        <v>0.0</v>
      </c>
      <c r="N448" s="21">
        <v>37.7977027893066</v>
      </c>
      <c r="O448" s="58"/>
      <c r="P448" s="21">
        <v>10989.67</v>
      </c>
      <c r="Q448" s="21">
        <v>10989.67</v>
      </c>
      <c r="R448" s="21">
        <v>0.0</v>
      </c>
      <c r="S448" s="21">
        <v>1036.26551914215</v>
      </c>
      <c r="T448" s="58"/>
      <c r="U448" s="21">
        <v>9780.96</v>
      </c>
      <c r="V448" s="21">
        <v>9780.96</v>
      </c>
      <c r="W448" s="21">
        <v>0.0</v>
      </c>
      <c r="X448" s="21">
        <v>7373.29255080223</v>
      </c>
      <c r="Y448" s="58"/>
      <c r="Z448" s="21">
        <v>9683.11985206667</v>
      </c>
      <c r="AA448" s="21">
        <v>9392.57736227461</v>
      </c>
      <c r="AB448" s="21">
        <v>0.0300050494293995</v>
      </c>
      <c r="AC448" s="21">
        <v>7201.5847761631</v>
      </c>
      <c r="AD448" s="58"/>
      <c r="AE448" s="21">
        <v>10485.72</v>
      </c>
      <c r="AF448" s="21">
        <v>10485.72</v>
      </c>
      <c r="AG448" s="21">
        <v>0.0</v>
      </c>
      <c r="AH448" s="21">
        <v>127.077383995056</v>
      </c>
      <c r="AI448" s="58"/>
      <c r="AJ448" s="21">
        <v>13475.4399355563</v>
      </c>
      <c r="AK448" s="21">
        <v>13475.4399355563</v>
      </c>
      <c r="AL448" s="21">
        <v>0.0</v>
      </c>
      <c r="AM448" s="21">
        <v>29.3378088474274</v>
      </c>
      <c r="AN448" s="58"/>
    </row>
    <row r="449">
      <c r="E449" s="68" t="s">
        <v>56</v>
      </c>
      <c r="F449" s="21">
        <v>15998.69</v>
      </c>
      <c r="G449" s="21">
        <v>15998.69</v>
      </c>
      <c r="H449" s="21">
        <v>0.0</v>
      </c>
      <c r="I449" s="21">
        <v>1355.73770880699</v>
      </c>
      <c r="J449" s="58"/>
      <c r="K449" s="21">
        <v>13957.7596625715</v>
      </c>
      <c r="L449" s="21">
        <v>13411.605104724</v>
      </c>
      <c r="M449" s="21">
        <v>0.0391290988705032</v>
      </c>
      <c r="N449" s="21">
        <v>7208.09257388115</v>
      </c>
      <c r="O449" s="58"/>
      <c r="P449" s="21">
        <v>13402.92</v>
      </c>
      <c r="Q449" s="21">
        <v>11931.9286309844</v>
      </c>
      <c r="R449" s="21">
        <v>0.109751559288248</v>
      </c>
      <c r="S449" s="21">
        <v>7203.20267724991</v>
      </c>
      <c r="T449" s="58"/>
      <c r="U449" s="21">
        <v>12615.77</v>
      </c>
      <c r="V449" s="21">
        <v>10611.2856495504</v>
      </c>
      <c r="W449" s="21">
        <v>0.158887198359639</v>
      </c>
      <c r="X449" s="21">
        <v>7199.54891490936</v>
      </c>
      <c r="Y449" s="58"/>
      <c r="Z449" s="21">
        <v>12507.36</v>
      </c>
      <c r="AA449" s="21">
        <v>9245.52442356506</v>
      </c>
      <c r="AB449" s="21">
        <v>0.26079329102504</v>
      </c>
      <c r="AC449" s="21">
        <v>7203.97661495209</v>
      </c>
      <c r="AD449" s="58"/>
      <c r="AE449" s="21">
        <v>13344.29</v>
      </c>
      <c r="AF449" s="21">
        <v>13344.29</v>
      </c>
      <c r="AG449" s="21">
        <v>0.0</v>
      </c>
      <c r="AH449" s="21">
        <v>5736.44654083252</v>
      </c>
      <c r="AI449" s="58"/>
      <c r="AJ449" s="21">
        <v>15998.69</v>
      </c>
      <c r="AK449" s="21">
        <v>15998.69</v>
      </c>
      <c r="AL449" s="21">
        <v>0.0</v>
      </c>
      <c r="AM449" s="21">
        <v>2904.49041485786</v>
      </c>
      <c r="AN449" s="58"/>
    </row>
    <row r="450">
      <c r="E450" s="57" t="s">
        <v>21</v>
      </c>
      <c r="F450" s="26">
        <f t="shared" ref="F450:G450" si="355">AVERAGE(F445:F449)</f>
        <v>14887.24</v>
      </c>
      <c r="G450" s="26">
        <f t="shared" si="355"/>
        <v>14853.84</v>
      </c>
      <c r="H450" s="26">
        <f>100*AVERAGE(H445:H449)</f>
        <v>0.2170609941</v>
      </c>
      <c r="I450" s="26">
        <f>AVERAGE(I445:I449)</f>
        <v>1772.813432</v>
      </c>
      <c r="J450" s="59" t="str">
        <f>IF(MAX(ABS($F450-INDIRECT("'summary | ALG^({\gamma}) (low cost instances)'!F"&amp;ROW('summary | ALG^({gamma}) (low co'!$F$13)+(ROW()-18)/6)), ABS($G450-INDIRECT("'summary | ALG^({\gamma}) (low cost instances)'!G"&amp;ROW('summary | ALG^({gamma}) (low co'!$G$13)+(ROW()-18)/6)), ABS($H450-INDIRECT("'summary | ALG^({\gamma}) (low cost instances)'!H"&amp;ROW('summary | ALG^({gamma}) (low co'!$H$13)+(ROW()-18)/6)), ABS($I450-INDIRECT("'summary | ALG^({\gamma}) (low cost instances)'!I"&amp;ROW('summary | ALG^({gamma}) (low co'!$I$13)+(ROW()-18)/6)))&lt;0.001, "ok", "not ok")</f>
        <v>ok</v>
      </c>
      <c r="K450" s="26">
        <f t="shared" ref="K450:L450" si="356">AVERAGE(K445:K449)</f>
        <v>13357.44388</v>
      </c>
      <c r="L450" s="26">
        <f t="shared" si="356"/>
        <v>13055.90638</v>
      </c>
      <c r="M450" s="26">
        <f>100*AVERAGE(M445:M449)</f>
        <v>2.162619933</v>
      </c>
      <c r="N450" s="26">
        <f>AVERAGE(N445:N449)</f>
        <v>4346.142547</v>
      </c>
      <c r="O450" s="59" t="str">
        <f>IF(MAX(ABS(K450-INDIRECT("'summary | ALG^({\gamma}) (low cost instances)'!L"&amp;ROW('summary | ALG^({gamma}) (low co'!$L$13)+(ROW()-18)/6)), ABS(L450-INDIRECT("'summary | ALG^({\gamma}) (low cost instances)'!M"&amp;ROW('summary | ALG^({gamma}) (low co'!$M$13)+(ROW()-18)/6)), ABS($M450-INDIRECT("'summary | ALG^({\gamma}) (low cost instances)'!N"&amp;ROW('summary | ALG^({gamma}) (low co'!$N$13)+(ROW()-18)/6)), ABS($N450-INDIRECT("'summary | ALG^({\gamma}) (low cost instances)'!O"&amp;ROW('summary | ALG^({gamma}) (low co'!$O$13)+(ROW()-18)/6)))&lt;0.01, "ok", "not ok")</f>
        <v>ok</v>
      </c>
      <c r="P450" s="26">
        <f t="shared" ref="P450:Q450" si="357">AVERAGE(P445:P449)</f>
        <v>12154.66397</v>
      </c>
      <c r="Q450" s="26">
        <f t="shared" si="357"/>
        <v>11327.28412</v>
      </c>
      <c r="R450" s="26">
        <f>100*AVERAGE(R445:R449)</f>
        <v>6.341436092</v>
      </c>
      <c r="S450" s="26">
        <f>AVERAGE(S445:S449)</f>
        <v>5209.602462</v>
      </c>
      <c r="T450" s="59" t="str">
        <f>IF(MAX(ABS(P450-INDIRECT("'summary | ALG^({\gamma}) (low cost instances)'!R"&amp;ROW('summary | ALG^({gamma}) (low co'!R$13)+(ROW()-18)/6)), ABS(Q450-INDIRECT("'summary | ALG^({\gamma}) (low cost instances)'!S"&amp;ROW('summary | ALG^({gamma}) (low co'!$S$13)+(ROW()-18)/6)), ABS(R450-INDIRECT("'summary | ALG^({\gamma}) (low cost instances)'!T"&amp;ROW('summary | ALG^({gamma}) (low co'!$T$13)+(ROW()-18)/6)), ABS(S450-INDIRECT("'summary | ALG^({\gamma}) (low cost instances)'!U"&amp;ROW('summary | ALG^({gamma}) (low co'!$U$13)+(ROW()-18)/6)))&lt;0.01, "ok", "not ok")</f>
        <v>ok</v>
      </c>
      <c r="U450" s="26">
        <f t="shared" ref="U450:V450" si="358">AVERAGE(U445:U449)</f>
        <v>11418.796</v>
      </c>
      <c r="V450" s="26">
        <f t="shared" si="358"/>
        <v>9884.128929</v>
      </c>
      <c r="W450" s="26">
        <f>100*AVERAGE(W445:W449)</f>
        <v>12.14902693</v>
      </c>
      <c r="X450" s="26">
        <f>AVERAGE(X445:X449)</f>
        <v>6049.490034</v>
      </c>
      <c r="Y450" s="59" t="str">
        <f>IF(MAX(ABS(U450-INDIRECT("'summary | ALG^({\gamma}) (low cost instances)'!X"&amp;ROW('summary | ALG^({gamma}) (low co'!X$13)+(ROW()-18)/6)), ABS(V450-INDIRECT("'summary | ALG^({\gamma}) (low cost instances)'!Y"&amp;ROW('summary | ALG^({gamma}) (low co'!Y$13)+(ROW()-18)/6)), ABS(W450-INDIRECT("'summary | ALG^({\gamma}) (low cost instances)'!Z"&amp;ROW('summary | ALG^({gamma}) (low co'!Z$13)+(ROW()-18)/6)), ABS(X450-INDIRECT("'summary | ALG^({\gamma}) (low cost instances)'!AA"&amp;ROW('summary | ALG^({gamma}) (low co'!AA$13)+(ROW()-18)/6)))&lt;0.00001, "ok", "not ok")</f>
        <v>ok</v>
      </c>
      <c r="Z450" s="26">
        <f t="shared" ref="Z450:AA450" si="359">AVERAGE(Z445:Z449)</f>
        <v>11313.96997</v>
      </c>
      <c r="AA450" s="26">
        <f t="shared" si="359"/>
        <v>8794.932037</v>
      </c>
      <c r="AB450" s="26">
        <f>100*AVERAGE(AB445:AB449)</f>
        <v>20.25167422</v>
      </c>
      <c r="AC450" s="26">
        <f>AVERAGE(AC445:AC449)</f>
        <v>7206.037008</v>
      </c>
      <c r="AD450" s="59" t="str">
        <f>IF(MAX(ABS(Z450-INDIRECT("'summary | ALG^({\gamma}) (low cost instances)'!AD"&amp;ROW('summary | ALG^({gamma}) (low co'!AD$13)+(ROW()-18)/6)), ABS(AA450-INDIRECT("'summary | ALG^({\gamma}) (low cost instances)'!AE"&amp;ROW('summary | ALG^({gamma}) (low co'!AE$13)+(ROW()-18)/6)), ABS(AB450-INDIRECT("'summary | ALG^({\gamma}) (low cost instances)'!AF"&amp;ROW('summary | ALG^({gamma}) (low co'!AF$13)+(ROW()-18)/6)), ABS(AC450-INDIRECT("'summary | ALG^({\gamma}) (low cost instances)'!AG"&amp;ROW('summary | ALG^({gamma}) (low co'!AG$13)+(ROW()-18)/6)))&lt;0.01, "ok", "not ok")</f>
        <v>ok</v>
      </c>
      <c r="AE450" s="26">
        <f t="shared" ref="AE450:AF450" si="360">AVERAGE(AE445:AE449)</f>
        <v>11779.81</v>
      </c>
      <c r="AF450" s="26">
        <f t="shared" si="360"/>
        <v>11779.81</v>
      </c>
      <c r="AG450" s="26">
        <f>100*AVERAGE(AG445:AG449)</f>
        <v>0</v>
      </c>
      <c r="AH450" s="26">
        <f>AVERAGE(AH445:AH449)</f>
        <v>3919.377142</v>
      </c>
      <c r="AI450" s="59" t="str">
        <f>IF(MAX(ABS(AE450-INDIRECT("'summary | ALG^({\gamma}) (low cost instances)'!AJ"&amp;ROW('summary | ALG^({gamma}) (low co'!$AJ$13)+(ROW()-18)/6)), ABS(AF450-INDIRECT("'summary | ALG^({\gamma}) (low cost instances)'!AK"&amp;ROW('summary | ALG^({gamma}) (low co'!$AK$13)+(ROW()-18)/6)), ABS(AG450-INDIRECT("'summary | ALG^({\gamma}) (low cost instances)'!AL"&amp;ROW('summary | ALG^({gamma}) (low co'!$AL$13)+(ROW()-18)/6)), ABS(AH450-INDIRECT("'summary | ALG^({\gamma}) (low cost instances)'!AM"&amp;ROW('summary | ALG^({gamma}) (low co'!$AM$13)+(ROW()-18)/6)))&lt;0.01, "ok", "not ok")</f>
        <v>ok</v>
      </c>
      <c r="AJ450" s="26">
        <f t="shared" ref="AJ450:AK450" si="361">AVERAGE(AJ445:AJ449)</f>
        <v>14893.05999</v>
      </c>
      <c r="AK450" s="26">
        <f t="shared" si="361"/>
        <v>14893.05999</v>
      </c>
      <c r="AL450" s="26">
        <f>100*AVERAGE(AL445:AL449)</f>
        <v>0</v>
      </c>
      <c r="AM450" s="26">
        <f>AVERAGE(AM445:AM449)</f>
        <v>1633.906565</v>
      </c>
      <c r="AN450" s="59" t="str">
        <f>IF(MAX(ABS(AJ450-INDIRECT("'summary | ALG^({\gamma}) (low cost instances)'!AV"&amp;ROW('summary | ALG^({gamma}) (low co'!$AV$13)+(ROW()-18)/6)), ABS(AK450-INDIRECT("'summary | ALG^({\gamma}) (low cost instances)'!AW"&amp;ROW('summary | ALG^({gamma}) (low co'!$AW$13)+(ROW()-18)/6)), ABS(AL450-INDIRECT("'summary | ALG^({\gamma}) (low cost instances)'!AX"&amp;ROW('summary | ALG^({gamma}) (low co'!$AX$13)+(ROW()-18)/6)), ABS(AM450-INDIRECT("'summary | ALG^({\gamma}) (low cost instances)'!AY"&amp;ROW('summary | ALG^({gamma}) (low co'!$AY$13)+(ROW()-18)/6)))&lt;0.01, "ok", "not ok")</f>
        <v>ok</v>
      </c>
    </row>
    <row r="451">
      <c r="D451" s="80">
        <v>30.0</v>
      </c>
      <c r="E451" s="68" t="s">
        <v>57</v>
      </c>
      <c r="F451" s="21">
        <v>16290.77</v>
      </c>
      <c r="G451" s="21">
        <v>16290.77</v>
      </c>
      <c r="H451" s="21">
        <v>0.0</v>
      </c>
      <c r="I451" s="21">
        <v>5324.75449943543</v>
      </c>
      <c r="J451" s="58"/>
      <c r="K451" s="21">
        <v>14555.9</v>
      </c>
      <c r="L451" s="21">
        <v>14277.1185636589</v>
      </c>
      <c r="M451" s="21">
        <v>0.0191524698810157</v>
      </c>
      <c r="N451" s="21">
        <v>7201.47534108162</v>
      </c>
      <c r="O451" s="58"/>
      <c r="P451" s="21">
        <v>14205.3</v>
      </c>
      <c r="Q451" s="21">
        <v>11889.5836978142</v>
      </c>
      <c r="R451" s="21">
        <v>0.163017768170035</v>
      </c>
      <c r="S451" s="21">
        <v>7199.23974967003</v>
      </c>
      <c r="T451" s="58"/>
      <c r="U451" s="21">
        <v>12491.92</v>
      </c>
      <c r="V451" s="21">
        <v>9744.13636257964</v>
      </c>
      <c r="W451" s="21">
        <v>0.219964876289663</v>
      </c>
      <c r="X451" s="21">
        <v>7199.66806721687</v>
      </c>
      <c r="Y451" s="58"/>
      <c r="Z451" s="21">
        <v>12974.95</v>
      </c>
      <c r="AA451" s="21">
        <v>8415.6156963067</v>
      </c>
      <c r="AB451" s="21">
        <v>0.351395134755302</v>
      </c>
      <c r="AC451" s="21">
        <v>7205.80114579201</v>
      </c>
      <c r="AD451" s="58"/>
      <c r="AE451" s="21">
        <v>13184.28</v>
      </c>
      <c r="AF451" s="21">
        <v>13184.28</v>
      </c>
      <c r="AG451" s="21">
        <v>0.0</v>
      </c>
      <c r="AH451" s="21">
        <v>6865.23617196083</v>
      </c>
      <c r="AI451" s="58"/>
      <c r="AJ451" s="21">
        <v>16294.77</v>
      </c>
      <c r="AK451" s="21">
        <v>16190.77</v>
      </c>
      <c r="AL451" s="21">
        <v>0.00638241595309426</v>
      </c>
      <c r="AM451" s="21">
        <v>7203.3189561367</v>
      </c>
      <c r="AN451" s="58"/>
    </row>
    <row r="452">
      <c r="E452" s="68" t="s">
        <v>58</v>
      </c>
      <c r="F452" s="21">
        <v>14746.81</v>
      </c>
      <c r="G452" s="21">
        <v>14746.81</v>
      </c>
      <c r="H452" s="21">
        <v>0.0</v>
      </c>
      <c r="I452" s="21">
        <v>82.4012463092804</v>
      </c>
      <c r="J452" s="58"/>
      <c r="K452" s="21">
        <v>13676.0799999999</v>
      </c>
      <c r="L452" s="21">
        <v>13676.0799999999</v>
      </c>
      <c r="M452" s="21">
        <v>0.0</v>
      </c>
      <c r="N452" s="21">
        <v>527.31970334053</v>
      </c>
      <c r="O452" s="58"/>
      <c r="P452" s="21">
        <v>11196.22</v>
      </c>
      <c r="Q452" s="21">
        <v>11196.22</v>
      </c>
      <c r="R452" s="21">
        <v>0.0</v>
      </c>
      <c r="S452" s="21">
        <v>6487.10165929794</v>
      </c>
      <c r="T452" s="58"/>
      <c r="U452" s="21">
        <v>11022.349990856</v>
      </c>
      <c r="V452" s="21">
        <v>9646.65255127757</v>
      </c>
      <c r="W452" s="21">
        <v>0.124809812854763</v>
      </c>
      <c r="X452" s="21">
        <v>7199.83559083939</v>
      </c>
      <c r="Y452" s="58"/>
      <c r="Z452" s="21">
        <v>11359.1599994305</v>
      </c>
      <c r="AA452" s="21">
        <v>8871.61924377076</v>
      </c>
      <c r="AB452" s="21">
        <v>0.218989850991134</v>
      </c>
      <c r="AC452" s="21">
        <v>7202.14256000519</v>
      </c>
      <c r="AD452" s="58"/>
      <c r="AE452" s="21">
        <v>11530.79</v>
      </c>
      <c r="AF452" s="21">
        <v>11530.79</v>
      </c>
      <c r="AG452" s="21">
        <v>0.0</v>
      </c>
      <c r="AH452" s="21">
        <v>3490.30302119255</v>
      </c>
      <c r="AI452" s="58"/>
      <c r="AJ452" s="21">
        <v>14746.81</v>
      </c>
      <c r="AK452" s="21">
        <v>14746.81</v>
      </c>
      <c r="AL452" s="21">
        <v>0.0</v>
      </c>
      <c r="AM452" s="21">
        <v>125.214285850525</v>
      </c>
      <c r="AN452" s="58"/>
    </row>
    <row r="453">
      <c r="E453" s="68" t="s">
        <v>59</v>
      </c>
      <c r="F453" s="21">
        <v>14261.77</v>
      </c>
      <c r="G453" s="21">
        <v>14261.77</v>
      </c>
      <c r="H453" s="21">
        <v>0.0</v>
      </c>
      <c r="I453" s="21">
        <v>35.6737701892853</v>
      </c>
      <c r="J453" s="58"/>
      <c r="K453" s="21">
        <v>11940.59</v>
      </c>
      <c r="L453" s="21">
        <v>11940.59</v>
      </c>
      <c r="M453" s="21">
        <v>0.0</v>
      </c>
      <c r="N453" s="21">
        <v>232.626986980438</v>
      </c>
      <c r="O453" s="58"/>
      <c r="P453" s="21">
        <v>10830.46</v>
      </c>
      <c r="Q453" s="21">
        <v>10830.46</v>
      </c>
      <c r="R453" s="21">
        <v>0.0</v>
      </c>
      <c r="S453" s="21">
        <v>5671.24725866318</v>
      </c>
      <c r="T453" s="58"/>
      <c r="U453" s="21">
        <v>10537.3</v>
      </c>
      <c r="V453" s="21">
        <v>9215.85020513814</v>
      </c>
      <c r="W453" s="21">
        <v>0.125406868444654</v>
      </c>
      <c r="X453" s="21">
        <v>7206.1525118351</v>
      </c>
      <c r="Y453" s="58"/>
      <c r="Z453" s="21">
        <v>10426.19</v>
      </c>
      <c r="AA453" s="21">
        <v>8421.39697320654</v>
      </c>
      <c r="AB453" s="21">
        <v>0.192284336540333</v>
      </c>
      <c r="AC453" s="21">
        <v>7206.53113389015</v>
      </c>
      <c r="AD453" s="58"/>
      <c r="AE453" s="21">
        <v>11295.62</v>
      </c>
      <c r="AF453" s="21">
        <v>11295.62</v>
      </c>
      <c r="AG453" s="21">
        <v>0.0</v>
      </c>
      <c r="AH453" s="21">
        <v>1048.84989404678</v>
      </c>
      <c r="AI453" s="58"/>
      <c r="AJ453" s="21">
        <v>14261.77</v>
      </c>
      <c r="AK453" s="21">
        <v>14261.77</v>
      </c>
      <c r="AL453" s="21">
        <v>0.0</v>
      </c>
      <c r="AM453" s="21">
        <v>68.3903892040253</v>
      </c>
      <c r="AN453" s="58"/>
    </row>
    <row r="454">
      <c r="E454" s="68" t="s">
        <v>60</v>
      </c>
      <c r="F454" s="21">
        <v>14245.24</v>
      </c>
      <c r="G454" s="21">
        <v>14245.24</v>
      </c>
      <c r="H454" s="21">
        <v>0.0</v>
      </c>
      <c r="I454" s="21">
        <v>41.2279353141785</v>
      </c>
      <c r="J454" s="58"/>
      <c r="K454" s="21">
        <v>12921.46</v>
      </c>
      <c r="L454" s="21">
        <v>12921.46</v>
      </c>
      <c r="M454" s="21">
        <v>0.0</v>
      </c>
      <c r="N454" s="21">
        <v>149.214675664902</v>
      </c>
      <c r="O454" s="58"/>
      <c r="P454" s="61">
        <v>11189.51</v>
      </c>
      <c r="Q454" s="61">
        <v>10835.6992149273</v>
      </c>
      <c r="R454" s="61">
        <v>0.0316198640577373</v>
      </c>
      <c r="S454" s="61">
        <v>7201.9303226471</v>
      </c>
      <c r="T454" s="58"/>
      <c r="U454" s="61">
        <v>11042.2</v>
      </c>
      <c r="V454" s="61">
        <v>9760.28782848958</v>
      </c>
      <c r="W454" s="61">
        <v>0.116092098631651</v>
      </c>
      <c r="X454" s="61">
        <v>7202.79284977913</v>
      </c>
      <c r="Y454" s="58"/>
      <c r="Z454" s="61">
        <v>10967.3499999999</v>
      </c>
      <c r="AA454" s="61">
        <v>8081.62373304149</v>
      </c>
      <c r="AB454" s="61">
        <v>0.263119738766283</v>
      </c>
      <c r="AC454" s="61">
        <v>7212.03375506401</v>
      </c>
      <c r="AD454" s="58"/>
      <c r="AE454" s="21">
        <v>11452.82</v>
      </c>
      <c r="AF454" s="21">
        <v>11452.82</v>
      </c>
      <c r="AG454" s="21">
        <v>0.0</v>
      </c>
      <c r="AH454" s="21">
        <v>3421.33137583733</v>
      </c>
      <c r="AI454" s="58"/>
      <c r="AJ454" s="21">
        <v>14409.2</v>
      </c>
      <c r="AK454" s="21">
        <v>14409.2</v>
      </c>
      <c r="AL454" s="21">
        <v>0.0</v>
      </c>
      <c r="AM454" s="21">
        <v>131.091190814972</v>
      </c>
      <c r="AN454" s="58"/>
    </row>
    <row r="455">
      <c r="E455" s="68" t="s">
        <v>61</v>
      </c>
      <c r="F455" s="21">
        <v>14087.93</v>
      </c>
      <c r="G455" s="21">
        <v>14087.93</v>
      </c>
      <c r="H455" s="21">
        <v>0.0</v>
      </c>
      <c r="I455" s="21">
        <v>3897.66726589203</v>
      </c>
      <c r="J455" s="58"/>
      <c r="K455" s="21">
        <v>12080.63</v>
      </c>
      <c r="L455" s="21">
        <v>11444.312569411</v>
      </c>
      <c r="M455" s="21">
        <v>0.0526725369942616</v>
      </c>
      <c r="N455" s="21">
        <v>7198.89474749565</v>
      </c>
      <c r="O455" s="58"/>
      <c r="P455" s="21">
        <v>11439.38</v>
      </c>
      <c r="Q455" s="21">
        <v>10049.411919549</v>
      </c>
      <c r="R455" s="21">
        <v>0.121507291518507</v>
      </c>
      <c r="S455" s="21">
        <v>7198.39259600639</v>
      </c>
      <c r="T455" s="58"/>
      <c r="U455" s="21">
        <v>11359.27</v>
      </c>
      <c r="V455" s="21">
        <v>8679.6947109387</v>
      </c>
      <c r="W455" s="21">
        <v>0.235893265065563</v>
      </c>
      <c r="X455" s="21">
        <v>7204.69685459137</v>
      </c>
      <c r="Y455" s="58"/>
      <c r="Z455" s="21">
        <v>12095.86</v>
      </c>
      <c r="AA455" s="21">
        <v>7423.86978606639</v>
      </c>
      <c r="AB455" s="21">
        <v>0.38624704766206</v>
      </c>
      <c r="AC455" s="21">
        <v>7217.25683498383</v>
      </c>
      <c r="AD455" s="58"/>
      <c r="AE455" s="21">
        <v>11892.41</v>
      </c>
      <c r="AF455" s="21">
        <v>11892.41</v>
      </c>
      <c r="AG455" s="21">
        <v>0.0</v>
      </c>
      <c r="AH455" s="21">
        <v>6865.75857305527</v>
      </c>
      <c r="AI455" s="58"/>
      <c r="AJ455" s="21">
        <v>14212.97</v>
      </c>
      <c r="AK455" s="21">
        <v>14212.97</v>
      </c>
      <c r="AL455" s="21">
        <v>0.0</v>
      </c>
      <c r="AM455" s="21">
        <v>6728.46172595024</v>
      </c>
      <c r="AN455" s="58"/>
    </row>
    <row r="456">
      <c r="E456" s="57" t="s">
        <v>21</v>
      </c>
      <c r="F456" s="26">
        <f t="shared" ref="F456:G456" si="362">AVERAGE(F451:F455)</f>
        <v>14726.504</v>
      </c>
      <c r="G456" s="26">
        <f t="shared" si="362"/>
        <v>14726.504</v>
      </c>
      <c r="H456" s="26">
        <f>100*AVERAGE(H451:H455)</f>
        <v>0</v>
      </c>
      <c r="I456" s="26">
        <f>AVERAGE(I451:I455)</f>
        <v>1876.344943</v>
      </c>
      <c r="J456" s="59" t="str">
        <f>IF(MAX(ABS($F456-INDIRECT("'summary | ALG^({\gamma}) (low cost instances)'!F"&amp;ROW('summary | ALG^({gamma}) (low co'!$F$13)+(ROW()-18)/6)), ABS($G456-INDIRECT("'summary | ALG^({\gamma}) (low cost instances)'!G"&amp;ROW('summary | ALG^({gamma}) (low co'!$G$13)+(ROW()-18)/6)), ABS($H456-INDIRECT("'summary | ALG^({\gamma}) (low cost instances)'!H"&amp;ROW('summary | ALG^({gamma}) (low co'!$H$13)+(ROW()-18)/6)), ABS($I456-INDIRECT("'summary | ALG^({\gamma}) (low cost instances)'!I"&amp;ROW('summary | ALG^({gamma}) (low co'!$I$13)+(ROW()-18)/6)))&lt;0.001, "ok", "not ok")</f>
        <v>ok</v>
      </c>
      <c r="K456" s="26">
        <f t="shared" ref="K456:L456" si="363">AVERAGE(K451:K455)</f>
        <v>13034.932</v>
      </c>
      <c r="L456" s="26">
        <f t="shared" si="363"/>
        <v>12851.91223</v>
      </c>
      <c r="M456" s="26">
        <f>100*AVERAGE(M451:M455)</f>
        <v>1.436500138</v>
      </c>
      <c r="N456" s="26">
        <f>AVERAGE(N451:N455)</f>
        <v>3061.906291</v>
      </c>
      <c r="O456" s="59" t="str">
        <f>IF(MAX(ABS(K456-INDIRECT("'summary | ALG^({\gamma}) (low cost instances)'!L"&amp;ROW('summary | ALG^({gamma}) (low co'!$L$13)+(ROW()-18)/6)), ABS(L456-INDIRECT("'summary | ALG^({\gamma}) (low cost instances)'!M"&amp;ROW('summary | ALG^({gamma}) (low co'!$M$13)+(ROW()-18)/6)), ABS($M456-INDIRECT("'summary | ALG^({\gamma}) (low cost instances)'!N"&amp;ROW('summary | ALG^({gamma}) (low co'!$N$13)+(ROW()-18)/6)), ABS($N456-INDIRECT("'summary | ALG^({\gamma}) (low cost instances)'!O"&amp;ROW('summary | ALG^({gamma}) (low co'!$O$13)+(ROW()-18)/6)))&lt;0.01, "ok", "not ok")</f>
        <v>ok</v>
      </c>
      <c r="P456" s="26">
        <f t="shared" ref="P456:Q456" si="364">AVERAGE(P451:P455)</f>
        <v>11772.174</v>
      </c>
      <c r="Q456" s="26">
        <f t="shared" si="364"/>
        <v>10960.27497</v>
      </c>
      <c r="R456" s="26">
        <f>100*AVERAGE(R451:R455)</f>
        <v>6.322898475</v>
      </c>
      <c r="S456" s="26">
        <f>AVERAGE(S451:S455)</f>
        <v>6751.582317</v>
      </c>
      <c r="T456" s="59" t="str">
        <f>IF(MAX(ABS(P456-INDIRECT("'summary | ALG^({\gamma}) (low cost instances)'!R"&amp;ROW('summary | ALG^({gamma}) (low co'!R$13)+(ROW()-18)/6)), ABS(Q456-INDIRECT("'summary | ALG^({\gamma}) (low cost instances)'!S"&amp;ROW('summary | ALG^({gamma}) (low co'!$S$13)+(ROW()-18)/6)), ABS(R456-INDIRECT("'summary | ALG^({\gamma}) (low cost instances)'!T"&amp;ROW('summary | ALG^({gamma}) (low co'!$T$13)+(ROW()-18)/6)), ABS(S456-INDIRECT("'summary | ALG^({\gamma}) (low cost instances)'!U"&amp;ROW('summary | ALG^({gamma}) (low co'!$U$13)+(ROW()-18)/6)))&lt;0.01, "ok", "not ok")</f>
        <v>ok</v>
      </c>
      <c r="U456" s="26">
        <f t="shared" ref="U456:V456" si="365">AVERAGE(U451:U455)</f>
        <v>11290.608</v>
      </c>
      <c r="V456" s="26">
        <f t="shared" si="365"/>
        <v>9409.324332</v>
      </c>
      <c r="W456" s="26">
        <f>100*AVERAGE(W451:W455)</f>
        <v>16.44333843</v>
      </c>
      <c r="X456" s="26">
        <f>AVERAGE(X451:X455)</f>
        <v>7202.629175</v>
      </c>
      <c r="Y456" s="59" t="str">
        <f>IF(MAX(ABS(U456-INDIRECT("'summary | ALG^({\gamma}) (low cost instances)'!X"&amp;ROW('summary | ALG^({gamma}) (low co'!X$13)+(ROW()-18)/6)), ABS(V456-INDIRECT("'summary | ALG^({\gamma}) (low cost instances)'!Y"&amp;ROW('summary | ALG^({gamma}) (low co'!Y$13)+(ROW()-18)/6)), ABS(W456-INDIRECT("'summary | ALG^({\gamma}) (low cost instances)'!Z"&amp;ROW('summary | ALG^({gamma}) (low co'!Z$13)+(ROW()-18)/6)), ABS(X456-INDIRECT("'summary | ALG^({\gamma}) (low cost instances)'!AA"&amp;ROW('summary | ALG^({gamma}) (low co'!AA$13)+(ROW()-18)/6)))&lt;0.00001, "ok", "not ok")</f>
        <v>ok</v>
      </c>
      <c r="Z456" s="26">
        <f t="shared" ref="Z456:AA456" si="366">AVERAGE(Z451:Z455)</f>
        <v>11564.702</v>
      </c>
      <c r="AA456" s="26">
        <f t="shared" si="366"/>
        <v>8242.825086</v>
      </c>
      <c r="AB456" s="26">
        <f>100*AVERAGE(AB451:AB455)</f>
        <v>28.24072217</v>
      </c>
      <c r="AC456" s="26">
        <f>AVERAGE(AC451:AC455)</f>
        <v>7208.753086</v>
      </c>
      <c r="AD456" s="59" t="str">
        <f>IF(MAX(ABS(Z456-INDIRECT("'summary | ALG^({\gamma}) (low cost instances)'!AD"&amp;ROW('summary | ALG^({gamma}) (low co'!AD$13)+(ROW()-18)/6)), ABS(AA456-INDIRECT("'summary | ALG^({\gamma}) (low cost instances)'!AE"&amp;ROW('summary | ALG^({gamma}) (low co'!AE$13)+(ROW()-18)/6)), ABS(AB456-INDIRECT("'summary | ALG^({\gamma}) (low cost instances)'!AF"&amp;ROW('summary | ALG^({gamma}) (low co'!AF$13)+(ROW()-18)/6)), ABS(AC456-INDIRECT("'summary | ALG^({\gamma}) (low cost instances)'!AG"&amp;ROW('summary | ALG^({gamma}) (low co'!AG$13)+(ROW()-18)/6)))&lt;0.01, "ok", "not ok")</f>
        <v>ok</v>
      </c>
      <c r="AE456" s="26">
        <f t="shared" ref="AE456:AF456" si="367">AVERAGE(AE451:AE455)</f>
        <v>11871.184</v>
      </c>
      <c r="AF456" s="26">
        <f t="shared" si="367"/>
        <v>11871.184</v>
      </c>
      <c r="AG456" s="26">
        <f>100*AVERAGE(AG451:AG455)</f>
        <v>0</v>
      </c>
      <c r="AH456" s="26">
        <f>AVERAGE(AH451:AH455)</f>
        <v>4338.295807</v>
      </c>
      <c r="AI456" s="59" t="str">
        <f>IF(MAX(ABS(AE456-INDIRECT("'summary | ALG^({\gamma}) (low cost instances)'!AJ"&amp;ROW('summary | ALG^({gamma}) (low co'!$AJ$13)+(ROW()-18)/6)), ABS(AF456-INDIRECT("'summary | ALG^({\gamma}) (low cost instances)'!AK"&amp;ROW('summary | ALG^({gamma}) (low co'!$AK$13)+(ROW()-18)/6)), ABS(AG456-INDIRECT("'summary | ALG^({\gamma}) (low cost instances)'!AL"&amp;ROW('summary | ALG^({gamma}) (low co'!$AL$13)+(ROW()-18)/6)), ABS(AH456-INDIRECT("'summary | ALG^({\gamma}) (low cost instances)'!AM"&amp;ROW('summary | ALG^({gamma}) (low co'!$AM$13)+(ROW()-18)/6)))&lt;0.01, "ok", "not ok")</f>
        <v>ok</v>
      </c>
      <c r="AJ456" s="26">
        <f t="shared" ref="AJ456:AK456" si="368">AVERAGE(AJ451:AJ455)</f>
        <v>14785.104</v>
      </c>
      <c r="AK456" s="26">
        <f t="shared" si="368"/>
        <v>14764.304</v>
      </c>
      <c r="AL456" s="26">
        <f>100*AVERAGE(AL451:AL455)</f>
        <v>0.1276483191</v>
      </c>
      <c r="AM456" s="26">
        <f>AVERAGE(AM451:AM455)</f>
        <v>2851.29531</v>
      </c>
      <c r="AN456" s="59" t="str">
        <f>IF(MAX(ABS(AJ456-INDIRECT("'summary | ALG^({\gamma}) (low cost instances)'!AV"&amp;ROW('summary | ALG^({gamma}) (low co'!$AV$13)+(ROW()-18)/6)), ABS(AK456-INDIRECT("'summary | ALG^({\gamma}) (low cost instances)'!AW"&amp;ROW('summary | ALG^({gamma}) (low co'!$AW$13)+(ROW()-18)/6)), ABS(AL456-INDIRECT("'summary | ALG^({\gamma}) (low cost instances)'!AX"&amp;ROW('summary | ALG^({gamma}) (low co'!$AX$13)+(ROW()-18)/6)), ABS(AM456-INDIRECT("'summary | ALG^({\gamma}) (low cost instances)'!AY"&amp;ROW('summary | ALG^({gamma}) (low co'!$AY$13)+(ROW()-18)/6)))&lt;0.01, "ok", "not ok")</f>
        <v>ok</v>
      </c>
    </row>
    <row r="457">
      <c r="E457" s="69"/>
      <c r="F457" s="27"/>
      <c r="G457" s="27"/>
      <c r="H457" s="27"/>
      <c r="I457" s="27"/>
      <c r="J457" s="58"/>
      <c r="K457" s="70"/>
      <c r="L457" s="70"/>
      <c r="M457" s="70"/>
      <c r="N457" s="70"/>
      <c r="O457" s="58"/>
      <c r="P457" s="70"/>
      <c r="Q457" s="70"/>
      <c r="R457" s="70"/>
      <c r="S457" s="70"/>
      <c r="T457" s="58"/>
      <c r="U457" s="70"/>
      <c r="V457" s="70"/>
      <c r="W457" s="70"/>
      <c r="X457" s="70"/>
      <c r="Y457" s="58"/>
      <c r="Z457" s="70"/>
      <c r="AA457" s="70"/>
      <c r="AB457" s="70"/>
      <c r="AC457" s="70"/>
      <c r="AD457" s="58"/>
      <c r="AE457" s="27"/>
      <c r="AF457" s="27"/>
      <c r="AG457" s="27"/>
      <c r="AH457" s="27"/>
      <c r="AI457" s="58"/>
      <c r="AJ457" s="27"/>
      <c r="AK457" s="27"/>
      <c r="AL457" s="27"/>
      <c r="AM457" s="27"/>
      <c r="AN457" s="58"/>
    </row>
    <row r="458">
      <c r="C458" s="5">
        <v>5.0</v>
      </c>
      <c r="D458" s="80">
        <v>5.0</v>
      </c>
      <c r="E458" s="68" t="s">
        <v>32</v>
      </c>
      <c r="F458" s="21">
        <v>8409.08</v>
      </c>
      <c r="G458" s="21">
        <v>8409.08</v>
      </c>
      <c r="H458" s="21">
        <v>0.0</v>
      </c>
      <c r="I458" s="21">
        <v>0.0497515201568604</v>
      </c>
      <c r="J458" s="58"/>
      <c r="K458" s="21">
        <v>8107.26</v>
      </c>
      <c r="L458" s="21">
        <v>8107.26</v>
      </c>
      <c r="M458" s="21">
        <v>0.0</v>
      </c>
      <c r="N458" s="21">
        <v>1.12229323387146</v>
      </c>
      <c r="O458" s="58"/>
      <c r="P458" s="21">
        <v>7855.83</v>
      </c>
      <c r="Q458" s="21">
        <v>7855.83</v>
      </c>
      <c r="R458" s="21">
        <v>0.0</v>
      </c>
      <c r="S458" s="21">
        <v>2.79029083251953</v>
      </c>
      <c r="T458" s="58"/>
      <c r="U458" s="21">
        <v>6991.28</v>
      </c>
      <c r="V458" s="21">
        <v>6991.28</v>
      </c>
      <c r="W458" s="21">
        <v>0.0</v>
      </c>
      <c r="X458" s="21">
        <v>19.2311360836029</v>
      </c>
      <c r="Y458" s="58"/>
      <c r="Z458" s="21">
        <v>6879.93</v>
      </c>
      <c r="AA458" s="21">
        <v>6879.93</v>
      </c>
      <c r="AB458" s="21">
        <v>0.0</v>
      </c>
      <c r="AC458" s="21">
        <v>35.9183528423309</v>
      </c>
      <c r="AD458" s="58"/>
      <c r="AE458" s="21">
        <v>7281.58</v>
      </c>
      <c r="AF458" s="21">
        <v>7281.58</v>
      </c>
      <c r="AG458" s="21">
        <v>0.0</v>
      </c>
      <c r="AH458" s="21">
        <v>5.19434785842896</v>
      </c>
      <c r="AI458" s="58"/>
      <c r="AJ458" s="21">
        <v>8409.08</v>
      </c>
      <c r="AK458" s="21">
        <v>8409.08</v>
      </c>
      <c r="AL458" s="21">
        <v>0.0</v>
      </c>
      <c r="AM458" s="21">
        <v>0.0991268157958984</v>
      </c>
      <c r="AN458" s="58"/>
    </row>
    <row r="459">
      <c r="E459" s="68" t="s">
        <v>33</v>
      </c>
      <c r="F459" s="21" t="s">
        <v>10</v>
      </c>
      <c r="G459" s="21" t="s">
        <v>10</v>
      </c>
      <c r="H459" s="21" t="s">
        <v>10</v>
      </c>
      <c r="I459" s="21" t="s">
        <v>10</v>
      </c>
      <c r="J459" s="58"/>
      <c r="K459" s="21">
        <v>6756.5</v>
      </c>
      <c r="L459" s="21">
        <v>6756.5</v>
      </c>
      <c r="M459" s="21">
        <v>0.0</v>
      </c>
      <c r="N459" s="21">
        <v>0.95920991897583</v>
      </c>
      <c r="O459" s="58"/>
      <c r="P459" s="21">
        <v>6108.62</v>
      </c>
      <c r="Q459" s="21">
        <v>6108.62</v>
      </c>
      <c r="R459" s="21">
        <v>0.0</v>
      </c>
      <c r="S459" s="21">
        <v>4.51190400123596</v>
      </c>
      <c r="T459" s="58"/>
      <c r="U459" s="21">
        <v>6039.61</v>
      </c>
      <c r="V459" s="21">
        <v>6039.61</v>
      </c>
      <c r="W459" s="21">
        <v>0.0</v>
      </c>
      <c r="X459" s="21">
        <v>21.043242931366</v>
      </c>
      <c r="Y459" s="58"/>
      <c r="Z459" s="21">
        <v>5972.82</v>
      </c>
      <c r="AA459" s="21">
        <v>5972.82</v>
      </c>
      <c r="AB459" s="21">
        <v>0.0</v>
      </c>
      <c r="AC459" s="21">
        <v>47.4201600551605</v>
      </c>
      <c r="AD459" s="58"/>
      <c r="AE459" s="21">
        <v>6157.21</v>
      </c>
      <c r="AF459" s="21">
        <v>6157.21</v>
      </c>
      <c r="AG459" s="21">
        <v>0.0</v>
      </c>
      <c r="AH459" s="21">
        <v>7.60014176368713</v>
      </c>
      <c r="AI459" s="58"/>
      <c r="AJ459" s="21" t="s">
        <v>10</v>
      </c>
      <c r="AK459" s="21" t="s">
        <v>10</v>
      </c>
      <c r="AL459" s="21" t="s">
        <v>10</v>
      </c>
      <c r="AM459" s="21" t="s">
        <v>10</v>
      </c>
      <c r="AN459" s="58"/>
    </row>
    <row r="460">
      <c r="E460" s="68" t="s">
        <v>34</v>
      </c>
      <c r="F460" s="21">
        <v>13633.54</v>
      </c>
      <c r="G460" s="21">
        <v>13633.54</v>
      </c>
      <c r="H460" s="21">
        <v>0.0</v>
      </c>
      <c r="I460" s="21">
        <v>0.0480101108551025</v>
      </c>
      <c r="J460" s="58"/>
      <c r="K460" s="21">
        <v>11972.12</v>
      </c>
      <c r="L460" s="21">
        <v>11972.12</v>
      </c>
      <c r="M460" s="21">
        <v>0.0</v>
      </c>
      <c r="N460" s="21">
        <v>0.50198769569397</v>
      </c>
      <c r="O460" s="58"/>
      <c r="P460" s="21">
        <v>11795.51</v>
      </c>
      <c r="Q460" s="21">
        <v>11795.51</v>
      </c>
      <c r="R460" s="21">
        <v>0.0</v>
      </c>
      <c r="S460" s="21">
        <v>2.26361489295959</v>
      </c>
      <c r="T460" s="58"/>
      <c r="U460" s="21">
        <v>11448.13</v>
      </c>
      <c r="V460" s="21">
        <v>11448.13</v>
      </c>
      <c r="W460" s="21">
        <v>0.0</v>
      </c>
      <c r="X460" s="21">
        <v>9.39134097099304</v>
      </c>
      <c r="Y460" s="58"/>
      <c r="Z460" s="21">
        <v>11246.58</v>
      </c>
      <c r="AA460" s="21">
        <v>11246.3754838908</v>
      </c>
      <c r="AB460" s="21">
        <v>1.81847378677136E-5</v>
      </c>
      <c r="AC460" s="21">
        <v>13.3436279296875</v>
      </c>
      <c r="AD460" s="58"/>
      <c r="AE460" s="21">
        <v>11502.58</v>
      </c>
      <c r="AF460" s="21">
        <v>11502.58</v>
      </c>
      <c r="AG460" s="21">
        <v>0.0</v>
      </c>
      <c r="AH460" s="21">
        <v>3.34181594848633</v>
      </c>
      <c r="AI460" s="58"/>
      <c r="AJ460" s="21">
        <v>13633.54</v>
      </c>
      <c r="AK460" s="21">
        <v>13633.54</v>
      </c>
      <c r="AL460" s="21">
        <v>0.0</v>
      </c>
      <c r="AM460" s="21">
        <v>0.103723764419556</v>
      </c>
      <c r="AN460" s="58"/>
    </row>
    <row r="461">
      <c r="E461" s="68" t="s">
        <v>35</v>
      </c>
      <c r="F461" s="21">
        <v>8399.32</v>
      </c>
      <c r="G461" s="21">
        <v>8399.32</v>
      </c>
      <c r="H461" s="21">
        <v>0.0</v>
      </c>
      <c r="I461" s="21">
        <v>0.047792911529541</v>
      </c>
      <c r="J461" s="58"/>
      <c r="K461" s="21">
        <v>6446.37</v>
      </c>
      <c r="L461" s="21">
        <v>6445.90729166667</v>
      </c>
      <c r="M461" s="21">
        <v>7.17781221575177E-5</v>
      </c>
      <c r="N461" s="21">
        <v>1.02790427207947</v>
      </c>
      <c r="O461" s="58"/>
      <c r="P461" s="21">
        <v>7061.91</v>
      </c>
      <c r="Q461" s="21">
        <v>7061.91</v>
      </c>
      <c r="R461" s="21">
        <v>0.0</v>
      </c>
      <c r="S461" s="21">
        <v>2.4461350440979</v>
      </c>
      <c r="T461" s="58"/>
      <c r="U461" s="21">
        <v>6402.96</v>
      </c>
      <c r="V461" s="21">
        <v>6402.96</v>
      </c>
      <c r="W461" s="21">
        <v>0.0</v>
      </c>
      <c r="X461" s="21">
        <v>7.5698709487915</v>
      </c>
      <c r="Y461" s="58"/>
      <c r="Z461" s="21">
        <v>6255.56</v>
      </c>
      <c r="AA461" s="21">
        <v>6255.56</v>
      </c>
      <c r="AB461" s="21">
        <v>0.0</v>
      </c>
      <c r="AC461" s="21">
        <v>6.82471799850464</v>
      </c>
      <c r="AD461" s="58"/>
      <c r="AE461" s="21">
        <v>6703.7</v>
      </c>
      <c r="AF461" s="21">
        <v>6703.7</v>
      </c>
      <c r="AG461" s="21">
        <v>0.0</v>
      </c>
      <c r="AH461" s="21">
        <v>4.19492530822754</v>
      </c>
      <c r="AI461" s="58"/>
      <c r="AJ461" s="21">
        <v>8399.29</v>
      </c>
      <c r="AK461" s="21">
        <v>8399.29</v>
      </c>
      <c r="AL461" s="21">
        <v>0.0</v>
      </c>
      <c r="AM461" s="21">
        <v>0.109246253967285</v>
      </c>
      <c r="AN461" s="58"/>
    </row>
    <row r="462">
      <c r="E462" s="6" t="s">
        <v>36</v>
      </c>
      <c r="F462" s="6" t="s">
        <v>10</v>
      </c>
      <c r="G462" s="6" t="s">
        <v>10</v>
      </c>
      <c r="H462" s="6" t="s">
        <v>10</v>
      </c>
      <c r="I462" s="6" t="s">
        <v>10</v>
      </c>
      <c r="J462" s="58"/>
      <c r="K462" s="6" t="s">
        <v>10</v>
      </c>
      <c r="L462" s="6" t="s">
        <v>10</v>
      </c>
      <c r="M462" s="6" t="s">
        <v>10</v>
      </c>
      <c r="N462" s="6" t="s">
        <v>10</v>
      </c>
      <c r="O462" s="58"/>
      <c r="P462" s="6" t="s">
        <v>10</v>
      </c>
      <c r="Q462" s="6" t="s">
        <v>10</v>
      </c>
      <c r="R462" s="6" t="s">
        <v>10</v>
      </c>
      <c r="S462" s="6" t="s">
        <v>10</v>
      </c>
      <c r="T462" s="58"/>
      <c r="U462" s="6" t="s">
        <v>10</v>
      </c>
      <c r="V462" s="6" t="s">
        <v>10</v>
      </c>
      <c r="W462" s="6" t="s">
        <v>10</v>
      </c>
      <c r="X462" s="6" t="s">
        <v>10</v>
      </c>
      <c r="Y462" s="58"/>
      <c r="Z462" s="6" t="s">
        <v>10</v>
      </c>
      <c r="AA462" s="6" t="s">
        <v>10</v>
      </c>
      <c r="AB462" s="6" t="s">
        <v>10</v>
      </c>
      <c r="AC462" s="6" t="s">
        <v>10</v>
      </c>
      <c r="AD462" s="58"/>
      <c r="AE462" s="6" t="s">
        <v>10</v>
      </c>
      <c r="AF462" s="6" t="s">
        <v>10</v>
      </c>
      <c r="AG462" s="6" t="s">
        <v>10</v>
      </c>
      <c r="AH462" s="6" t="s">
        <v>10</v>
      </c>
      <c r="AI462" s="58"/>
      <c r="AJ462" s="21" t="s">
        <v>10</v>
      </c>
      <c r="AK462" s="21" t="s">
        <v>10</v>
      </c>
      <c r="AL462" s="21" t="s">
        <v>10</v>
      </c>
      <c r="AM462" s="21" t="s">
        <v>10</v>
      </c>
      <c r="AN462" s="58"/>
    </row>
    <row r="463">
      <c r="E463" s="57" t="s">
        <v>21</v>
      </c>
      <c r="F463" s="26">
        <f t="shared" ref="F463:G463" si="369">AVERAGE(F457:F462)</f>
        <v>10147.31333</v>
      </c>
      <c r="G463" s="26">
        <f t="shared" si="369"/>
        <v>10147.31333</v>
      </c>
      <c r="H463" s="26">
        <f>100*AVERAGE(H457:H461)</f>
        <v>0</v>
      </c>
      <c r="I463" s="26">
        <f>AVERAGE(I457:I462)</f>
        <v>0.04851818085</v>
      </c>
      <c r="J463" s="59" t="str">
        <f>IF(MAX(ABS($F463-INDIRECT("'summary | ALG^({\gamma}) (low cost instances)'!F"&amp;ROW('summary | ALG^({gamma}) (low co'!$F$14)+(ROW()-19)/6)), ABS($G463-INDIRECT("'summary | ALG^({\gamma}) (low cost instances)'!G"&amp;ROW('summary | ALG^({gamma}) (low co'!$G$14)+(ROW()-19)/6)), ABS($H463-INDIRECT("'summary | ALG^({\gamma}) (low cost instances)'!H"&amp;ROW('summary | ALG^({gamma}) (low co'!$H$14)+(ROW()-19)/6)), ABS($I463-INDIRECT("'summary | ALG^({\gamma}) (low cost instances)'!I"&amp;ROW('summary | ALG^({gamma}) (low co'!$I$14)+(ROW()-19)/6)))&lt;0.001, "ok", "not ok")</f>
        <v>ok</v>
      </c>
      <c r="K463" s="26">
        <f t="shared" ref="K463:L463" si="370">AVERAGE(K458:K462)</f>
        <v>8320.5625</v>
      </c>
      <c r="L463" s="26">
        <f t="shared" si="370"/>
        <v>8320.446823</v>
      </c>
      <c r="M463" s="26">
        <f>100*AVERAGE(M458:M462)</f>
        <v>0.001794453054</v>
      </c>
      <c r="N463" s="26">
        <f>AVERAGE(N458:N462)</f>
        <v>0.9028487802</v>
      </c>
      <c r="O463" s="59" t="str">
        <f>IF(MAX(ABS(K463-INDIRECT("'summary | ALG^({\gamma}) (low cost instances)'!L"&amp;ROW('summary | ALG^({gamma}) (low co'!$L$14)+(ROW()-19)/6)), ABS(L463-INDIRECT("'summary | ALG^({\gamma}) (low cost instances)'!M"&amp;ROW('summary | ALG^({gamma}) (low co'!$M$14)+(ROW()-19)/6)), ABS($M463-INDIRECT("'summary | ALG^({\gamma}) (low cost instances)'!N"&amp;ROW('summary | ALG^({gamma}) (low co'!$N$14)+(ROW()-19)/6)), ABS($N463-INDIRECT("'summary | ALG^({\gamma}) (low cost instances)'!O"&amp;ROW('summary | ALG^({gamma}) (low co'!$O$14)+(ROW()-19)/6)))&lt;0.01, "ok", "not ok")</f>
        <v>ok</v>
      </c>
      <c r="P463" s="26">
        <f t="shared" ref="P463:Q463" si="371">AVERAGE(P458:P462)</f>
        <v>8205.4675</v>
      </c>
      <c r="Q463" s="26">
        <f t="shared" si="371"/>
        <v>8205.4675</v>
      </c>
      <c r="R463" s="26">
        <f>100*AVERAGE(R458:R462)</f>
        <v>0</v>
      </c>
      <c r="S463" s="26">
        <f>AVERAGE(S458:S462)</f>
        <v>3.002986193</v>
      </c>
      <c r="T463" s="59" t="str">
        <f>IF(MAX(ABS(P463-INDIRECT("'summary | ALG^({\gamma}) (low cost instances)'!R"&amp;ROW('summary | ALG^({gamma}) (low co'!R$14)+(ROW()-19)/6)), ABS(Q463-INDIRECT("'summary | ALG^({\gamma}) (low cost instances)'!S"&amp;ROW('summary | ALG^({gamma}) (low co'!S$14)+(ROW()-19)/6)), ABS(R463-INDIRECT("'summary | ALG^({\gamma}) (low cost instances)'!T"&amp;ROW('summary | ALG^({gamma}) (low co'!$T$14)+(ROW()-19)/6)), ABS(S463-INDIRECT("'summary | ALG^({\gamma}) (low cost instances)'!U"&amp;ROW('summary | ALG^({gamma}) (low co'!$U$14)+(ROW()-19)/6)))&lt;0.01, "ok", "not ok")</f>
        <v>ok</v>
      </c>
      <c r="U463" s="26">
        <f t="shared" ref="U463:V463" si="372">AVERAGE(U458:U462)</f>
        <v>7720.495</v>
      </c>
      <c r="V463" s="26">
        <f t="shared" si="372"/>
        <v>7720.495</v>
      </c>
      <c r="W463" s="26">
        <f>100*AVERAGE(W458:W462)</f>
        <v>0</v>
      </c>
      <c r="X463" s="26">
        <f>AVERAGE(X458:X462)</f>
        <v>14.30889773</v>
      </c>
      <c r="Y463" s="59" t="str">
        <f>IF(MAX(ABS(U463-INDIRECT("'summary | ALG^({\gamma}) (low cost instances)'!X"&amp;ROW('summary | ALG^({gamma}) (low co'!X$14)+(ROW()-19)/6)), ABS(V463-INDIRECT("'summary | ALG^({\gamma}) (low cost instances)'!Y"&amp;ROW('summary | ALG^({gamma}) (low co'!Y$14)+(ROW()-19)/6)), ABS(W463-INDIRECT("'summary | ALG^({\gamma}) (low cost instances)'!Z"&amp;ROW('summary | ALG^({gamma}) (low co'!Z$14)+(ROW()-19)/6)), ABS(X463-INDIRECT("'summary | ALG^({\gamma}) (low cost instances)'!AA"&amp;ROW('summary | ALG^({gamma}) (low co'!AA$14)+(ROW()-19)/6)))&lt;0.00001, "ok", "not ok")</f>
        <v>ok</v>
      </c>
      <c r="Z463" s="26">
        <f t="shared" ref="Z463:AA463" si="373">AVERAGE(Z458:Z462)</f>
        <v>7588.7225</v>
      </c>
      <c r="AA463" s="26">
        <f t="shared" si="373"/>
        <v>7588.671371</v>
      </c>
      <c r="AB463" s="26">
        <f>100*AVERAGE(AB458:AB462)</f>
        <v>0.0004546184467</v>
      </c>
      <c r="AC463" s="26">
        <f>AVERAGE(AC458:AC462)</f>
        <v>25.87671471</v>
      </c>
      <c r="AD463" s="59" t="str">
        <f>IF(MAX(ABS(Z463-INDIRECT("'summary | ALG^({\gamma}) (low cost instances)'!AD"&amp;ROW('summary | ALG^({gamma}) (low co'!AD$14)+(ROW()-19)/6)), ABS(AA463-INDIRECT("'summary | ALG^({\gamma}) (low cost instances)'!AE"&amp;ROW('summary | ALG^({gamma}) (low co'!AE$14)+(ROW()-19)/6)), ABS(AB463-INDIRECT("'summary | ALG^({\gamma}) (low cost instances)'!AF"&amp;ROW('summary | ALG^({gamma}) (low co'!AF$14)+(ROW()-19)/6)), ABS(AC463-INDIRECT("'summary | ALG^({\gamma}) (low cost instances)'!AG"&amp;ROW('summary | ALG^({gamma}) (low co'!AG$14)+(ROW()-19)/6)))&lt;0.01, "ok", "not ok")</f>
        <v>ok</v>
      </c>
      <c r="AE463" s="26">
        <f t="shared" ref="AE463:AF463" si="374">AVERAGE(AE458:AE462)</f>
        <v>7911.2675</v>
      </c>
      <c r="AF463" s="26">
        <f t="shared" si="374"/>
        <v>7911.2675</v>
      </c>
      <c r="AG463" s="26">
        <f>100*AVERAGE(AG458:AG462)</f>
        <v>0</v>
      </c>
      <c r="AH463" s="26">
        <f>AVERAGE(AH458:AH462)</f>
        <v>5.08280772</v>
      </c>
      <c r="AI463" s="59" t="str">
        <f>IF(MAX(ABS(AE463-INDIRECT("'summary | ALG^({\gamma}) (low cost instances)'!AJ"&amp;ROW('summary | ALG^({gamma}) (low co'!$AJ$14)+(ROW()-19)/6)), ABS(AF463-INDIRECT("'summary | ALG^({\gamma}) (low cost instances)'!AK"&amp;ROW('summary | ALG^({gamma}) (low co'!$AK$14)+(ROW()-19)/6)), ABS(AG463-INDIRECT("'summary | ALG^({\gamma}) (low cost instances)'!AL"&amp;ROW('summary | ALG^({gamma}) (low co'!$AL$14)+(ROW()-19)/6)), ABS(AH463-INDIRECT("'summary | ALG^({\gamma}) (low cost instances)'!AM"&amp;ROW('summary | ALG^({gamma}) (low co'!$AM$14)+(ROW()-19)/6)))&lt;0.01, "ok", "not ok")</f>
        <v>ok</v>
      </c>
      <c r="AJ463" s="26">
        <f t="shared" ref="AJ463:AK463" si="375">AVERAGE(AJ458:AJ462)</f>
        <v>10147.30333</v>
      </c>
      <c r="AK463" s="26">
        <f t="shared" si="375"/>
        <v>10147.30333</v>
      </c>
      <c r="AL463" s="26">
        <f>100*AVERAGE(AL458:AL462)</f>
        <v>0</v>
      </c>
      <c r="AM463" s="26">
        <f>AVERAGE(AM458:AM462)</f>
        <v>0.1040322781</v>
      </c>
      <c r="AN463" s="59" t="str">
        <f>IF(MAX(ABS(AJ463-INDIRECT("'summary | ALG^({\gamma}) (low cost instances)'!AV"&amp;ROW('summary | ALG^({gamma}) (low co'!$AV$14)+(ROW()-19)/6)), ABS(AK463-INDIRECT("'summary | ALG^({\gamma}) (low cost instances)'!AW"&amp;ROW('summary | ALG^({gamma}) (low co'!$AW$14)+(ROW()-19)/6)), ABS(AL463-INDIRECT("'summary | ALG^({\gamma}) (low cost instances)'!AX"&amp;ROW('summary | ALG^({gamma}) (low co'!$AX$14)+(ROW()-19)/6)), ABS(AM463-INDIRECT("'summary | ALG^({\gamma}) (low cost instances)'!AY"&amp;ROW('summary | ALG^({gamma}) (low co'!$AY$14)+(ROW()-19)/6)))&lt;0.01, "ok", "not ok")</f>
        <v>ok</v>
      </c>
    </row>
    <row r="464">
      <c r="D464" s="80">
        <v>10.0</v>
      </c>
      <c r="E464" s="68" t="s">
        <v>37</v>
      </c>
      <c r="F464" s="21">
        <v>13683.64</v>
      </c>
      <c r="G464" s="21">
        <v>13683.64</v>
      </c>
      <c r="H464" s="21">
        <v>0.0</v>
      </c>
      <c r="I464" s="21">
        <v>6.0285542011261</v>
      </c>
      <c r="J464" s="58"/>
      <c r="K464" s="21">
        <v>11307.55</v>
      </c>
      <c r="L464" s="21">
        <v>11307.55</v>
      </c>
      <c r="M464" s="21">
        <v>0.0</v>
      </c>
      <c r="N464" s="21">
        <v>114.642641782761</v>
      </c>
      <c r="O464" s="58"/>
      <c r="P464" s="21">
        <v>10787.36</v>
      </c>
      <c r="Q464" s="21">
        <v>10787.36</v>
      </c>
      <c r="R464" s="21">
        <v>0.0</v>
      </c>
      <c r="S464" s="21">
        <v>210.526572942734</v>
      </c>
      <c r="T464" s="58"/>
      <c r="U464" s="21">
        <v>9973.34</v>
      </c>
      <c r="V464" s="21">
        <v>9822.48226512597</v>
      </c>
      <c r="W464" s="21">
        <v>0.015126099669121</v>
      </c>
      <c r="X464" s="21">
        <v>7202.21782493591</v>
      </c>
      <c r="Y464" s="58"/>
      <c r="Z464" s="21">
        <v>9797.09</v>
      </c>
      <c r="AA464" s="21">
        <v>8616.28693724827</v>
      </c>
      <c r="AB464" s="21">
        <v>0.120525897256403</v>
      </c>
      <c r="AC464" s="21">
        <v>7204.01048707962</v>
      </c>
      <c r="AD464" s="58"/>
      <c r="AE464" s="21">
        <v>10630.6</v>
      </c>
      <c r="AF464" s="21">
        <v>10630.6</v>
      </c>
      <c r="AG464" s="21">
        <v>0.0</v>
      </c>
      <c r="AH464" s="21">
        <v>273.840750217438</v>
      </c>
      <c r="AI464" s="58"/>
      <c r="AJ464" s="21">
        <v>13683.64</v>
      </c>
      <c r="AK464" s="21">
        <v>13683.64</v>
      </c>
      <c r="AL464" s="21">
        <v>0.0</v>
      </c>
      <c r="AM464" s="21">
        <v>6.42918229103088</v>
      </c>
      <c r="AN464" s="58"/>
    </row>
    <row r="465">
      <c r="E465" s="68" t="s">
        <v>38</v>
      </c>
      <c r="F465" s="21">
        <v>14408.25</v>
      </c>
      <c r="G465" s="21">
        <v>14408.25</v>
      </c>
      <c r="H465" s="21">
        <v>0.0</v>
      </c>
      <c r="I465" s="21">
        <v>2.45151495933533</v>
      </c>
      <c r="J465" s="58"/>
      <c r="K465" s="21">
        <v>12566.18</v>
      </c>
      <c r="L465" s="21">
        <v>12566.18</v>
      </c>
      <c r="M465" s="21">
        <v>0.0</v>
      </c>
      <c r="N465" s="21">
        <v>36.3528487682343</v>
      </c>
      <c r="O465" s="58"/>
      <c r="P465" s="21">
        <v>12527.55</v>
      </c>
      <c r="Q465" s="21">
        <v>12527.55</v>
      </c>
      <c r="R465" s="21">
        <v>0.0</v>
      </c>
      <c r="S465" s="21">
        <v>224.377172231674</v>
      </c>
      <c r="T465" s="58"/>
      <c r="U465" s="21">
        <v>11726.5293421535</v>
      </c>
      <c r="V465" s="21">
        <v>11726.5293421535</v>
      </c>
      <c r="W465" s="21">
        <v>0.0</v>
      </c>
      <c r="X465" s="21">
        <v>5157.72836399078</v>
      </c>
      <c r="Y465" s="58"/>
      <c r="Z465" s="21">
        <v>11579.3897057559</v>
      </c>
      <c r="AA465" s="21">
        <v>10656.2139911127</v>
      </c>
      <c r="AB465" s="21">
        <v>0.079725766046578</v>
      </c>
      <c r="AC465" s="21">
        <v>7200.35812902451</v>
      </c>
      <c r="AD465" s="58"/>
      <c r="AE465" s="21">
        <v>12443.96</v>
      </c>
      <c r="AF465" s="21">
        <v>12443.96</v>
      </c>
      <c r="AG465" s="21">
        <v>0.0</v>
      </c>
      <c r="AH465" s="21">
        <v>73.2630650997162</v>
      </c>
      <c r="AI465" s="58"/>
      <c r="AJ465" s="21">
        <v>14408.46</v>
      </c>
      <c r="AK465" s="21">
        <v>14408.46</v>
      </c>
      <c r="AL465" s="21">
        <v>0.0</v>
      </c>
      <c r="AM465" s="21">
        <v>4.34517168998718</v>
      </c>
      <c r="AN465" s="58"/>
    </row>
    <row r="466">
      <c r="E466" s="68" t="s">
        <v>39</v>
      </c>
      <c r="F466" s="21">
        <v>11239.74</v>
      </c>
      <c r="G466" s="21">
        <v>11239.74</v>
      </c>
      <c r="H466" s="21">
        <v>0.0</v>
      </c>
      <c r="I466" s="21">
        <v>0.968937397003174</v>
      </c>
      <c r="J466" s="58"/>
      <c r="K466" s="21">
        <v>9535.11</v>
      </c>
      <c r="L466" s="21">
        <v>9535.11</v>
      </c>
      <c r="M466" s="21">
        <v>0.0</v>
      </c>
      <c r="N466" s="21">
        <v>11.7598328590393</v>
      </c>
      <c r="O466" s="58"/>
      <c r="P466" s="21">
        <v>8601.75</v>
      </c>
      <c r="Q466" s="21">
        <v>8601.75</v>
      </c>
      <c r="R466" s="21">
        <v>0.0</v>
      </c>
      <c r="S466" s="21">
        <v>43.7453329563141</v>
      </c>
      <c r="T466" s="58"/>
      <c r="U466" s="21">
        <v>8261.32</v>
      </c>
      <c r="V466" s="21">
        <v>8261.32</v>
      </c>
      <c r="W466" s="21">
        <v>0.0</v>
      </c>
      <c r="X466" s="21">
        <v>347.881761074066</v>
      </c>
      <c r="Y466" s="58"/>
      <c r="Z466" s="21">
        <v>8176.579978012</v>
      </c>
      <c r="AA466" s="21">
        <v>8176.579978012</v>
      </c>
      <c r="AB466" s="21">
        <v>0.0</v>
      </c>
      <c r="AC466" s="21">
        <v>2462.35369610786</v>
      </c>
      <c r="AD466" s="58"/>
      <c r="AE466" s="21">
        <v>8516.75</v>
      </c>
      <c r="AF466" s="21">
        <v>8516.75</v>
      </c>
      <c r="AG466" s="21">
        <v>0.0</v>
      </c>
      <c r="AH466" s="21">
        <v>28.4676492214203</v>
      </c>
      <c r="AI466" s="58"/>
      <c r="AJ466" s="21">
        <v>11239.74</v>
      </c>
      <c r="AK466" s="21">
        <v>11239.74</v>
      </c>
      <c r="AL466" s="21">
        <v>0.0</v>
      </c>
      <c r="AM466" s="21">
        <v>2.64532496452332</v>
      </c>
      <c r="AN466" s="58"/>
    </row>
    <row r="467">
      <c r="E467" s="68" t="s">
        <v>40</v>
      </c>
      <c r="F467" s="21">
        <v>13209.58</v>
      </c>
      <c r="G467" s="21">
        <v>13209.58</v>
      </c>
      <c r="H467" s="21">
        <v>0.0</v>
      </c>
      <c r="I467" s="21">
        <v>3.13165068626404</v>
      </c>
      <c r="J467" s="58"/>
      <c r="K467" s="21">
        <v>10825.14</v>
      </c>
      <c r="L467" s="21">
        <v>10825.14</v>
      </c>
      <c r="M467" s="21">
        <v>0.0</v>
      </c>
      <c r="N467" s="21">
        <v>17.3672747612</v>
      </c>
      <c r="O467" s="58"/>
      <c r="P467" s="21">
        <v>10758.57</v>
      </c>
      <c r="Q467" s="21">
        <v>10758.57</v>
      </c>
      <c r="R467" s="21">
        <v>0.0</v>
      </c>
      <c r="S467" s="21">
        <v>91.9383271846771</v>
      </c>
      <c r="T467" s="58"/>
      <c r="U467" s="21">
        <v>10385.89</v>
      </c>
      <c r="V467" s="21">
        <v>10385.89</v>
      </c>
      <c r="W467" s="21">
        <v>0.0</v>
      </c>
      <c r="X467" s="21">
        <v>922.105626106262</v>
      </c>
      <c r="Y467" s="58"/>
      <c r="Z467" s="21">
        <v>10021.9795259152</v>
      </c>
      <c r="AA467" s="21">
        <v>10021.9795259152</v>
      </c>
      <c r="AB467" s="21">
        <v>0.0</v>
      </c>
      <c r="AC467" s="21">
        <v>5583.57527542114</v>
      </c>
      <c r="AD467" s="58"/>
      <c r="AE467" s="21">
        <v>11029.87</v>
      </c>
      <c r="AF467" s="21">
        <v>11029.87</v>
      </c>
      <c r="AG467" s="21">
        <v>0.0</v>
      </c>
      <c r="AH467" s="21">
        <v>38.4744648933411</v>
      </c>
      <c r="AI467" s="58"/>
      <c r="AJ467" s="21">
        <v>13209.58</v>
      </c>
      <c r="AK467" s="21">
        <v>13209.58</v>
      </c>
      <c r="AL467" s="21">
        <v>0.0</v>
      </c>
      <c r="AM467" s="21">
        <v>4.19455744743347</v>
      </c>
      <c r="AN467" s="58"/>
    </row>
    <row r="468">
      <c r="E468" s="68" t="s">
        <v>41</v>
      </c>
      <c r="F468" s="21">
        <v>9955.54</v>
      </c>
      <c r="G468" s="21">
        <v>9955.54</v>
      </c>
      <c r="H468" s="21">
        <v>0.0</v>
      </c>
      <c r="I468" s="21">
        <v>1.16113781929016</v>
      </c>
      <c r="J468" s="58"/>
      <c r="K468" s="21">
        <v>7716.9</v>
      </c>
      <c r="L468" s="21">
        <v>7716.9</v>
      </c>
      <c r="M468" s="21">
        <v>0.0</v>
      </c>
      <c r="N468" s="21">
        <v>9.1711208820343</v>
      </c>
      <c r="O468" s="58"/>
      <c r="P468" s="21">
        <v>7581.96993553966</v>
      </c>
      <c r="Q468" s="21">
        <v>7581.96993553966</v>
      </c>
      <c r="R468" s="21">
        <v>0.0</v>
      </c>
      <c r="S468" s="21">
        <v>3003.29446983337</v>
      </c>
      <c r="T468" s="58"/>
      <c r="U468" s="21">
        <v>7314.27</v>
      </c>
      <c r="V468" s="21">
        <v>7314.27</v>
      </c>
      <c r="W468" s="21">
        <v>0.0</v>
      </c>
      <c r="X468" s="21">
        <v>5928.50139021873</v>
      </c>
      <c r="Y468" s="58"/>
      <c r="Z468" s="21">
        <v>7132.11977422397</v>
      </c>
      <c r="AA468" s="21">
        <v>7090.53922732321</v>
      </c>
      <c r="AB468" s="21">
        <v>0.005830040467216</v>
      </c>
      <c r="AC468" s="21">
        <v>12022.6402249336</v>
      </c>
      <c r="AD468" s="58"/>
      <c r="AE468" s="21">
        <v>7917.39</v>
      </c>
      <c r="AF468" s="21">
        <v>7917.39</v>
      </c>
      <c r="AG468" s="21">
        <v>0.0</v>
      </c>
      <c r="AH468" s="21">
        <v>28.5272862911224</v>
      </c>
      <c r="AI468" s="58"/>
      <c r="AJ468" s="21">
        <v>9955.54</v>
      </c>
      <c r="AK468" s="21">
        <v>9955.54</v>
      </c>
      <c r="AL468" s="21">
        <v>0.0</v>
      </c>
      <c r="AM468" s="21">
        <v>2.43052101135254</v>
      </c>
      <c r="AN468" s="58"/>
    </row>
    <row r="469">
      <c r="E469" s="57" t="s">
        <v>21</v>
      </c>
      <c r="F469" s="26">
        <f t="shared" ref="F469:G469" si="376">AVERAGE(F464:F468)</f>
        <v>12499.35</v>
      </c>
      <c r="G469" s="26">
        <f t="shared" si="376"/>
        <v>12499.35</v>
      </c>
      <c r="H469" s="26">
        <f>100*AVERAGE(H464:H468)</f>
        <v>0</v>
      </c>
      <c r="I469" s="26">
        <f>AVERAGE(I464:I468)</f>
        <v>2.748359013</v>
      </c>
      <c r="J469" s="59" t="str">
        <f>IF(MAX(ABS($F469-INDIRECT("'summary | ALG^({\gamma}) (low cost instances)'!F"&amp;ROW('summary | ALG^({gamma}) (low co'!$F$14)+(ROW()-19)/6)), ABS($G469-INDIRECT("'summary | ALG^({\gamma}) (low cost instances)'!G"&amp;ROW('summary | ALG^({gamma}) (low co'!$G$14)+(ROW()-19)/6)), ABS($H469-INDIRECT("'summary | ALG^({\gamma}) (low cost instances)'!H"&amp;ROW('summary | ALG^({gamma}) (low co'!$H$14)+(ROW()-19)/6)), ABS($I469-INDIRECT("'summary | ALG^({\gamma}) (low cost instances)'!I"&amp;ROW('summary | ALG^({gamma}) (low co'!$I$14)+(ROW()-19)/6)))&lt;0.01, "ok", "not ok")</f>
        <v>ok</v>
      </c>
      <c r="K469" s="26">
        <f t="shared" ref="K469:L469" si="377">AVERAGE(K464:K468)</f>
        <v>10390.176</v>
      </c>
      <c r="L469" s="26">
        <f t="shared" si="377"/>
        <v>10390.176</v>
      </c>
      <c r="M469" s="26">
        <f>100*AVERAGE(M464:M468)</f>
        <v>0</v>
      </c>
      <c r="N469" s="26">
        <f>AVERAGE(N464:N468)</f>
        <v>37.85874381</v>
      </c>
      <c r="O469" s="59" t="str">
        <f>IF(MAX(ABS(K469-INDIRECT("'summary | ALG^({\gamma}) (low cost instances)'!L"&amp;ROW('summary | ALG^({gamma}) (low co'!$L$14)+(ROW()-19)/6)), ABS(L469-INDIRECT("'summary | ALG^({\gamma}) (low cost instances)'!M"&amp;ROW('summary | ALG^({gamma}) (low co'!$M$14)+(ROW()-19)/6)), ABS($M469-INDIRECT("'summary | ALG^({\gamma}) (low cost instances)'!N"&amp;ROW('summary | ALG^({gamma}) (low co'!$N$14)+(ROW()-19)/6)), ABS($N469-INDIRECT("'summary | ALG^({\gamma}) (low cost instances)'!O"&amp;ROW('summary | ALG^({gamma}) (low co'!$O$14)+(ROW()-19)/6)))&lt;0.01, "ok", "not ok")</f>
        <v>ok</v>
      </c>
      <c r="P469" s="26">
        <f t="shared" ref="P469:Q469" si="378">AVERAGE(P464:P468)</f>
        <v>10051.43999</v>
      </c>
      <c r="Q469" s="26">
        <f t="shared" si="378"/>
        <v>10051.43999</v>
      </c>
      <c r="R469" s="26">
        <f>100*AVERAGE(R464:R468)</f>
        <v>0</v>
      </c>
      <c r="S469" s="26">
        <f>AVERAGE(S464:S468)</f>
        <v>714.776375</v>
      </c>
      <c r="T469" s="59" t="str">
        <f>IF(MAX(ABS(P469-INDIRECT("'summary | ALG^({\gamma}) (low cost instances)'!R"&amp;ROW('summary | ALG^({gamma}) (low co'!R$14)+(ROW()-19)/6)), ABS(Q469-INDIRECT("'summary | ALG^({\gamma}) (low cost instances)'!S"&amp;ROW('summary | ALG^({gamma}) (low co'!S$14)+(ROW()-19)/6)), ABS(R469-INDIRECT("'summary | ALG^({\gamma}) (low cost instances)'!T"&amp;ROW('summary | ALG^({gamma}) (low co'!$T$14)+(ROW()-19)/6)), ABS(S469-INDIRECT("'summary | ALG^({\gamma}) (low cost instances)'!U"&amp;ROW('summary | ALG^({gamma}) (low co'!$U$14)+(ROW()-19)/6)))&lt;0.01, "ok", "not ok")</f>
        <v>ok</v>
      </c>
      <c r="U469" s="26">
        <f t="shared" ref="U469:V469" si="379">AVERAGE(U464:U468)</f>
        <v>9532.269868</v>
      </c>
      <c r="V469" s="26">
        <f t="shared" si="379"/>
        <v>9502.098321</v>
      </c>
      <c r="W469" s="26">
        <f>100*AVERAGE(W464:W468)</f>
        <v>0.3025219934</v>
      </c>
      <c r="X469" s="26">
        <f>AVERAGE(X464:X468)</f>
        <v>3911.686993</v>
      </c>
      <c r="Y469" s="59" t="str">
        <f>IF(MAX(ABS(U469-INDIRECT("'summary | ALG^({\gamma}) (low cost instances)'!X"&amp;ROW('summary | ALG^({gamma}) (low co'!X$14)+(ROW()-19)/6)), ABS(V469-INDIRECT("'summary | ALG^({\gamma}) (low cost instances)'!Y"&amp;ROW('summary | ALG^({gamma}) (low co'!Y$14)+(ROW()-19)/6)), ABS(W469-INDIRECT("'summary | ALG^({\gamma}) (low cost instances)'!Z"&amp;ROW('summary | ALG^({gamma}) (low co'!Z$14)+(ROW()-19)/6)), ABS(X469-INDIRECT("'summary | ALG^({\gamma}) (low cost instances)'!AA"&amp;ROW('summary | ALG^({gamma}) (low co'!AA$14)+(ROW()-19)/6)))&lt;0.00001, "ok", "not ok")</f>
        <v>ok</v>
      </c>
      <c r="Z469" s="26">
        <f t="shared" ref="Z469:AA469" si="380">AVERAGE(Z464:Z468)</f>
        <v>9341.431797</v>
      </c>
      <c r="AA469" s="26">
        <f t="shared" si="380"/>
        <v>8912.319932</v>
      </c>
      <c r="AB469" s="26">
        <f>100*AVERAGE(AB464:AB468)</f>
        <v>4.121634075</v>
      </c>
      <c r="AC469" s="26">
        <f>AVERAGE(AC464:AC468)</f>
        <v>6894.587563</v>
      </c>
      <c r="AD469" s="59" t="str">
        <f>IF(MAX(ABS(Z469-INDIRECT("'summary | ALG^({\gamma}) (low cost instances)'!AD"&amp;ROW('summary | ALG^({gamma}) (low co'!AD$14)+(ROW()-19)/6)), ABS(AA469-INDIRECT("'summary | ALG^({\gamma}) (low cost instances)'!AE"&amp;ROW('summary | ALG^({gamma}) (low co'!AE$14)+(ROW()-19)/6)), ABS(AB469-INDIRECT("'summary | ALG^({\gamma}) (low cost instances)'!AF"&amp;ROW('summary | ALG^({gamma}) (low co'!AF$14)+(ROW()-19)/6)), ABS(AC469-INDIRECT("'summary | ALG^({\gamma}) (low cost instances)'!AG"&amp;ROW('summary | ALG^({gamma}) (low co'!AG$14)+(ROW()-19)/6)))&lt;0.01, "ok", "not ok")</f>
        <v>ok</v>
      </c>
      <c r="AE469" s="26">
        <f t="shared" ref="AE469:AF469" si="381">AVERAGE(AE464:AE468)</f>
        <v>10107.714</v>
      </c>
      <c r="AF469" s="26">
        <f t="shared" si="381"/>
        <v>10107.714</v>
      </c>
      <c r="AG469" s="26">
        <f>100*AVERAGE(AG464:AG468)</f>
        <v>0</v>
      </c>
      <c r="AH469" s="26">
        <f>AVERAGE(AH464:AH468)</f>
        <v>88.51464314</v>
      </c>
      <c r="AI469" s="59" t="str">
        <f>IF(MAX(ABS(AE469-INDIRECT("'summary | ALG^({\gamma}) (low cost instances)'!AJ"&amp;ROW('summary | ALG^({gamma}) (low co'!$AJ$14)+(ROW()-19)/6)), ABS(AF469-INDIRECT("'summary | ALG^({\gamma}) (low cost instances)'!AK"&amp;ROW('summary | ALG^({gamma}) (low co'!$AK$14)+(ROW()-19)/6)), ABS(AG469-INDIRECT("'summary | ALG^({\gamma}) (low cost instances)'!AL"&amp;ROW('summary | ALG^({gamma}) (low co'!$AL$14)+(ROW()-19)/6)), ABS(AH469-INDIRECT("'summary | ALG^({\gamma}) (low cost instances)'!AM"&amp;ROW('summary | ALG^({gamma}) (low co'!$AM$14)+(ROW()-19)/6)))&lt;0.01, "ok", "not ok")</f>
        <v>ok</v>
      </c>
      <c r="AJ469" s="26">
        <f t="shared" ref="AJ469:AK469" si="382">AVERAGE(AJ464:AJ468)</f>
        <v>12499.392</v>
      </c>
      <c r="AK469" s="26">
        <f t="shared" si="382"/>
        <v>12499.392</v>
      </c>
      <c r="AL469" s="26">
        <f>100*AVERAGE(AL464:AL468)</f>
        <v>0</v>
      </c>
      <c r="AM469" s="26">
        <f>AVERAGE(AM464:AM468)</f>
        <v>4.008951481</v>
      </c>
      <c r="AN469" s="59" t="str">
        <f>IF(MAX(ABS(AJ469-INDIRECT("'summary | ALG^({\gamma}) (low cost instances)'!AV"&amp;ROW('summary | ALG^({gamma}) (low co'!$AV$14)+(ROW()-19)/6)), ABS(AK469-INDIRECT("'summary | ALG^({\gamma}) (low cost instances)'!AW"&amp;ROW('summary | ALG^({gamma}) (low co'!$AW$14)+(ROW()-19)/6)), ABS(AL469-INDIRECT("'summary | ALG^({\gamma}) (low cost instances)'!AX"&amp;ROW('summary | ALG^({gamma}) (low co'!$AX$14)+(ROW()-19)/6)), ABS(AM469-INDIRECT("'summary | ALG^({\gamma}) (low cost instances)'!AY"&amp;ROW('summary | ALG^({gamma}) (low co'!$AY$14)+(ROW()-19)/6)))&lt;0.01, "ok", "not ok")</f>
        <v>ok</v>
      </c>
    </row>
    <row r="470">
      <c r="D470" s="80">
        <v>15.0</v>
      </c>
      <c r="E470" s="68" t="s">
        <v>42</v>
      </c>
      <c r="F470" s="21">
        <v>12007.35</v>
      </c>
      <c r="G470" s="21">
        <v>12007.35</v>
      </c>
      <c r="H470" s="21">
        <v>0.0</v>
      </c>
      <c r="I470" s="21">
        <v>11.4347746372223</v>
      </c>
      <c r="J470" s="58"/>
      <c r="K470" s="21">
        <v>10721.63</v>
      </c>
      <c r="L470" s="21">
        <v>10721.63</v>
      </c>
      <c r="M470" s="21">
        <v>0.0</v>
      </c>
      <c r="N470" s="21">
        <v>58.6934711933136</v>
      </c>
      <c r="O470" s="58"/>
      <c r="P470" s="21">
        <v>9607.15</v>
      </c>
      <c r="Q470" s="21">
        <v>9607.15</v>
      </c>
      <c r="R470" s="21">
        <v>0.0</v>
      </c>
      <c r="S470" s="21">
        <v>809.638293981552</v>
      </c>
      <c r="T470" s="58"/>
      <c r="U470" s="21">
        <v>8804.89</v>
      </c>
      <c r="V470" s="21">
        <v>8211.91506999147</v>
      </c>
      <c r="W470" s="21">
        <v>0.067346091774972</v>
      </c>
      <c r="X470" s="21">
        <v>7201.43534493446</v>
      </c>
      <c r="Y470" s="58"/>
      <c r="Z470" s="21">
        <v>8675.47</v>
      </c>
      <c r="AA470" s="21">
        <v>7421.05047242779</v>
      </c>
      <c r="AB470" s="21">
        <v>0.144593840745483</v>
      </c>
      <c r="AC470" s="21">
        <v>7200.09645390511</v>
      </c>
      <c r="AD470" s="58"/>
      <c r="AE470" s="21">
        <v>8932.42</v>
      </c>
      <c r="AF470" s="21">
        <v>8932.42</v>
      </c>
      <c r="AG470" s="21">
        <v>0.0</v>
      </c>
      <c r="AH470" s="21">
        <v>413.839613199234</v>
      </c>
      <c r="AI470" s="58"/>
      <c r="AJ470" s="21">
        <v>12007.35</v>
      </c>
      <c r="AK470" s="21">
        <v>12007.35</v>
      </c>
      <c r="AL470" s="21">
        <v>0.0</v>
      </c>
      <c r="AM470" s="21">
        <v>17.1370077133179</v>
      </c>
      <c r="AN470" s="58"/>
    </row>
    <row r="471">
      <c r="E471" s="68" t="s">
        <v>43</v>
      </c>
      <c r="F471" s="21">
        <v>12306.03</v>
      </c>
      <c r="G471" s="21">
        <v>12306.03</v>
      </c>
      <c r="H471" s="21">
        <v>0.0</v>
      </c>
      <c r="I471" s="21">
        <v>10.8866868019104</v>
      </c>
      <c r="J471" s="58"/>
      <c r="K471" s="21">
        <v>10250.08</v>
      </c>
      <c r="L471" s="21">
        <v>10250.08</v>
      </c>
      <c r="M471" s="21">
        <v>0.0</v>
      </c>
      <c r="N471" s="21">
        <v>79.7996728420258</v>
      </c>
      <c r="O471" s="58"/>
      <c r="P471" s="21">
        <v>9773.92</v>
      </c>
      <c r="Q471" s="21">
        <v>9773.92</v>
      </c>
      <c r="R471" s="21">
        <v>0.0</v>
      </c>
      <c r="S471" s="21">
        <v>799.898684024811</v>
      </c>
      <c r="T471" s="58"/>
      <c r="U471" s="21">
        <v>9097.29987701675</v>
      </c>
      <c r="V471" s="21">
        <v>9097.29987701675</v>
      </c>
      <c r="W471" s="21">
        <v>0.0</v>
      </c>
      <c r="X471" s="21">
        <v>3544.54232025146</v>
      </c>
      <c r="Y471" s="58"/>
      <c r="Z471" s="21">
        <v>8997.88</v>
      </c>
      <c r="AA471" s="21">
        <v>8523.86029611467</v>
      </c>
      <c r="AB471" s="21">
        <v>0.052681265351986</v>
      </c>
      <c r="AC471" s="21">
        <v>7206.55157923698</v>
      </c>
      <c r="AD471" s="58"/>
      <c r="AE471" s="21">
        <v>9425.47</v>
      </c>
      <c r="AF471" s="21">
        <v>9425.47</v>
      </c>
      <c r="AG471" s="21">
        <v>0.0</v>
      </c>
      <c r="AH471" s="21">
        <v>391.357466220856</v>
      </c>
      <c r="AI471" s="58"/>
      <c r="AJ471" s="21">
        <v>12306.03</v>
      </c>
      <c r="AK471" s="21">
        <v>12306.03</v>
      </c>
      <c r="AL471" s="21">
        <v>0.0</v>
      </c>
      <c r="AM471" s="21">
        <v>11.2442531585693</v>
      </c>
      <c r="AN471" s="58"/>
    </row>
    <row r="472">
      <c r="E472" s="68" t="s">
        <v>44</v>
      </c>
      <c r="F472" s="21">
        <v>14695.29</v>
      </c>
      <c r="G472" s="21">
        <v>14695.29</v>
      </c>
      <c r="H472" s="21">
        <v>0.0</v>
      </c>
      <c r="I472" s="21">
        <v>28.0919623374939</v>
      </c>
      <c r="J472" s="58"/>
      <c r="K472" s="21">
        <v>11782.94</v>
      </c>
      <c r="L472" s="21">
        <v>11782.94</v>
      </c>
      <c r="M472" s="21">
        <v>0.0</v>
      </c>
      <c r="N472" s="21">
        <v>170.956111907959</v>
      </c>
      <c r="O472" s="58"/>
      <c r="P472" s="21">
        <v>10799.4</v>
      </c>
      <c r="Q472" s="21">
        <v>10799.4</v>
      </c>
      <c r="R472" s="21">
        <v>0.0</v>
      </c>
      <c r="S472" s="21">
        <v>996.583443880081</v>
      </c>
      <c r="T472" s="58"/>
      <c r="U472" s="21">
        <v>10461.5494996257</v>
      </c>
      <c r="V472" s="21">
        <v>10015.143849098</v>
      </c>
      <c r="W472" s="21">
        <v>0.042671083336526</v>
      </c>
      <c r="X472" s="21">
        <v>7203.27337908745</v>
      </c>
      <c r="Y472" s="58"/>
      <c r="Z472" s="21">
        <v>10330.12</v>
      </c>
      <c r="AA472" s="21">
        <v>9118.42151872576</v>
      </c>
      <c r="AB472" s="21">
        <v>0.117297619124873</v>
      </c>
      <c r="AC472" s="21">
        <v>7204.59687590599</v>
      </c>
      <c r="AD472" s="58"/>
      <c r="AE472" s="21">
        <v>11035.53</v>
      </c>
      <c r="AF472" s="21">
        <v>11035.53</v>
      </c>
      <c r="AG472" s="21">
        <v>0.0</v>
      </c>
      <c r="AH472" s="21">
        <v>1081.04007005692</v>
      </c>
      <c r="AI472" s="58"/>
      <c r="AJ472" s="21">
        <v>14695.29</v>
      </c>
      <c r="AK472" s="21">
        <v>14695.29</v>
      </c>
      <c r="AL472" s="21">
        <v>0.0</v>
      </c>
      <c r="AM472" s="21">
        <v>30.5263431072235</v>
      </c>
      <c r="AN472" s="58"/>
    </row>
    <row r="473">
      <c r="E473" s="68" t="s">
        <v>45</v>
      </c>
      <c r="F473" s="21">
        <v>12299.51</v>
      </c>
      <c r="G473" s="21">
        <v>12299.51</v>
      </c>
      <c r="H473" s="21">
        <v>0.0</v>
      </c>
      <c r="I473" s="21">
        <v>6.16334795951843</v>
      </c>
      <c r="J473" s="58"/>
      <c r="K473" s="21">
        <v>10779.39</v>
      </c>
      <c r="L473" s="21">
        <v>10779.39</v>
      </c>
      <c r="M473" s="21">
        <v>0.0</v>
      </c>
      <c r="N473" s="21">
        <v>29.0726928710937</v>
      </c>
      <c r="O473" s="58"/>
      <c r="P473" s="21">
        <v>10307.3</v>
      </c>
      <c r="Q473" s="21">
        <v>10307.3</v>
      </c>
      <c r="R473" s="21">
        <v>0.0</v>
      </c>
      <c r="S473" s="21">
        <v>288.135586738586</v>
      </c>
      <c r="T473" s="58"/>
      <c r="U473" s="21">
        <v>9439.02</v>
      </c>
      <c r="V473" s="21">
        <v>9439.02</v>
      </c>
      <c r="W473" s="21">
        <v>0.0</v>
      </c>
      <c r="X473" s="21">
        <v>892.995075702667</v>
      </c>
      <c r="Y473" s="58"/>
      <c r="Z473" s="21">
        <v>9433.3999687281</v>
      </c>
      <c r="AA473" s="21">
        <v>9245.08278279566</v>
      </c>
      <c r="AB473" s="21">
        <v>0.019962811558581</v>
      </c>
      <c r="AC473" s="21">
        <v>7206.06268072128</v>
      </c>
      <c r="AD473" s="58"/>
      <c r="AE473" s="21">
        <v>9892.69</v>
      </c>
      <c r="AF473" s="21">
        <v>9892.69</v>
      </c>
      <c r="AG473" s="21">
        <v>0.0</v>
      </c>
      <c r="AH473" s="21">
        <v>970.991369009018</v>
      </c>
      <c r="AI473" s="58"/>
      <c r="AJ473" s="21">
        <v>12251.47</v>
      </c>
      <c r="AK473" s="21">
        <v>12251.47</v>
      </c>
      <c r="AL473" s="21">
        <v>0.0</v>
      </c>
      <c r="AM473" s="21">
        <v>8.74742221832275</v>
      </c>
      <c r="AN473" s="58"/>
    </row>
    <row r="474">
      <c r="E474" s="68" t="s">
        <v>46</v>
      </c>
      <c r="F474" s="21">
        <v>13191.05</v>
      </c>
      <c r="G474" s="21">
        <v>13191.05</v>
      </c>
      <c r="H474" s="21">
        <v>0.0</v>
      </c>
      <c r="I474" s="21">
        <v>8.75148415565491</v>
      </c>
      <c r="J474" s="58"/>
      <c r="K474" s="21">
        <v>11115.04</v>
      </c>
      <c r="L474" s="21">
        <v>11115.04</v>
      </c>
      <c r="M474" s="21">
        <v>0.0</v>
      </c>
      <c r="N474" s="21">
        <v>79.2383749485016</v>
      </c>
      <c r="O474" s="58"/>
      <c r="P474" s="21">
        <v>11224.61</v>
      </c>
      <c r="Q474" s="21">
        <v>11224.61</v>
      </c>
      <c r="R474" s="21">
        <v>0.0</v>
      </c>
      <c r="S474" s="21">
        <v>699.347036600113</v>
      </c>
      <c r="T474" s="58"/>
      <c r="U474" s="21">
        <v>10557.47</v>
      </c>
      <c r="V474" s="21">
        <v>10210.6270729986</v>
      </c>
      <c r="W474" s="21">
        <v>0.032852845142013</v>
      </c>
      <c r="X474" s="21">
        <v>7208.58016562462</v>
      </c>
      <c r="Y474" s="58"/>
      <c r="Z474" s="21">
        <v>10465.0294582176</v>
      </c>
      <c r="AA474" s="21">
        <v>9402.1875903667</v>
      </c>
      <c r="AB474" s="21">
        <v>0.101561287724455</v>
      </c>
      <c r="AC474" s="21">
        <v>7207.59151291847</v>
      </c>
      <c r="AD474" s="58"/>
      <c r="AE474" s="21">
        <v>11023.86</v>
      </c>
      <c r="AF474" s="21">
        <v>11023.86</v>
      </c>
      <c r="AG474" s="21">
        <v>0.0</v>
      </c>
      <c r="AH474" s="21">
        <v>935.876712799072</v>
      </c>
      <c r="AI474" s="58"/>
      <c r="AJ474" s="21">
        <v>13285.6</v>
      </c>
      <c r="AK474" s="21">
        <v>13285.6</v>
      </c>
      <c r="AL474" s="21">
        <v>0.0</v>
      </c>
      <c r="AM474" s="21">
        <v>19.4615161418915</v>
      </c>
      <c r="AN474" s="58"/>
    </row>
    <row r="475">
      <c r="E475" s="57" t="s">
        <v>21</v>
      </c>
      <c r="F475" s="26">
        <f t="shared" ref="F475:G475" si="383">AVERAGE(F470:F474)</f>
        <v>12899.846</v>
      </c>
      <c r="G475" s="26">
        <f t="shared" si="383"/>
        <v>12899.846</v>
      </c>
      <c r="H475" s="26">
        <f>100*AVERAGE(H470:H474)</f>
        <v>0</v>
      </c>
      <c r="I475" s="26">
        <f>AVERAGE(I470:I474)</f>
        <v>13.06565118</v>
      </c>
      <c r="J475" s="59" t="str">
        <f>IF(MAX(ABS($F475-INDIRECT("'summary | ALG^({\gamma}) (low cost instances)'!F"&amp;ROW('summary | ALG^({gamma}) (low co'!$F$14)+(ROW()-19)/6)), ABS($G475-INDIRECT("'summary | ALG^({\gamma}) (low cost instances)'!G"&amp;ROW('summary | ALG^({gamma}) (low co'!$G$14)+(ROW()-19)/6)), ABS($H475-INDIRECT("'summary | ALG^({\gamma}) (low cost instances)'!H"&amp;ROW('summary | ALG^({gamma}) (low co'!$H$14)+(ROW()-19)/6)), ABS($I475-INDIRECT("'summary | ALG^({\gamma}) (low cost instances)'!I"&amp;ROW('summary | ALG^({gamma}) (low co'!$I$14)+(ROW()-19)/6)))&lt;0.001, "ok", "not ok")</f>
        <v>ok</v>
      </c>
      <c r="K475" s="26">
        <f t="shared" ref="K475:L475" si="384">AVERAGE(K470:K474)</f>
        <v>10929.816</v>
      </c>
      <c r="L475" s="26">
        <f t="shared" si="384"/>
        <v>10929.816</v>
      </c>
      <c r="M475" s="26">
        <f>100*AVERAGE(M470:M474)</f>
        <v>0</v>
      </c>
      <c r="N475" s="26">
        <f>AVERAGE(N470:N474)</f>
        <v>83.55206475</v>
      </c>
      <c r="O475" s="59" t="str">
        <f>IF(MAX(ABS(K475-INDIRECT("'summary | ALG^({\gamma}) (low cost instances)'!L"&amp;ROW('summary | ALG^({gamma}) (low co'!$L$14)+(ROW()-19)/6)), ABS(L475-INDIRECT("'summary | ALG^({\gamma}) (low cost instances)'!M"&amp;ROW('summary | ALG^({gamma}) (low co'!$M$14)+(ROW()-19)/6)), ABS($M475-INDIRECT("'summary | ALG^({\gamma}) (low cost instances)'!N"&amp;ROW('summary | ALG^({gamma}) (low co'!$N$14)+(ROW()-19)/6)), ABS($N475-INDIRECT("'summary | ALG^({\gamma}) (low cost instances)'!O"&amp;ROW('summary | ALG^({gamma}) (low co'!$O$14)+(ROW()-19)/6)))&lt;0.01, "ok", "not ok")</f>
        <v>ok</v>
      </c>
      <c r="P475" s="26">
        <f t="shared" ref="P475:Q475" si="385">AVERAGE(P470:P474)</f>
        <v>10342.476</v>
      </c>
      <c r="Q475" s="26">
        <f t="shared" si="385"/>
        <v>10342.476</v>
      </c>
      <c r="R475" s="26">
        <f>100*AVERAGE(R470:R474)</f>
        <v>0</v>
      </c>
      <c r="S475" s="26">
        <f>AVERAGE(S470:S474)</f>
        <v>718.720609</v>
      </c>
      <c r="T475" s="59" t="str">
        <f>IF(MAX(ABS(P475-INDIRECT("'summary | ALG^({\gamma}) (low cost instances)'!R"&amp;ROW('summary | ALG^({gamma}) (low co'!R$14)+(ROW()-19)/6)), ABS(Q475-INDIRECT("'summary | ALG^({\gamma}) (low cost instances)'!S"&amp;ROW('summary | ALG^({gamma}) (low co'!S$14)+(ROW()-19)/6)), ABS(R475-INDIRECT("'summary | ALG^({\gamma}) (low cost instances)'!T"&amp;ROW('summary | ALG^({gamma}) (low co'!$T$14)+(ROW()-19)/6)), ABS(S475-INDIRECT("'summary | ALG^({\gamma}) (low cost instances)'!U"&amp;ROW('summary | ALG^({gamma}) (low co'!$U$14)+(ROW()-19)/6)))&lt;0.01, "ok", "not ok")</f>
        <v>ok</v>
      </c>
      <c r="U475" s="26">
        <f t="shared" ref="U475:V475" si="386">AVERAGE(U470:U474)</f>
        <v>9672.045875</v>
      </c>
      <c r="V475" s="26">
        <f t="shared" si="386"/>
        <v>9394.801174</v>
      </c>
      <c r="W475" s="26">
        <f>100*AVERAGE(W470:W474)</f>
        <v>2.857400405</v>
      </c>
      <c r="X475" s="26">
        <f>AVERAGE(X470:X474)</f>
        <v>5210.165257</v>
      </c>
      <c r="Y475" s="59" t="str">
        <f>IF(MAX(ABS(U475-INDIRECT("'summary | ALG^({\gamma}) (low cost instances)'!X"&amp;ROW('summary | ALG^({gamma}) (low co'!X$14)+(ROW()-19)/6)), ABS(V475-INDIRECT("'summary | ALG^({\gamma}) (low cost instances)'!Y"&amp;ROW('summary | ALG^({gamma}) (low co'!Y$14)+(ROW()-19)/6)), ABS(W475-INDIRECT("'summary | ALG^({\gamma}) (low cost instances)'!Z"&amp;ROW('summary | ALG^({gamma}) (low co'!Z$14)+(ROW()-19)/6)), ABS(X475-INDIRECT("'summary | ALG^({\gamma}) (low cost instances)'!AA"&amp;ROW('summary | ALG^({gamma}) (low co'!AA$14)+(ROW()-19)/6)))&lt;0.00001, "ok", "not ok")</f>
        <v>ok</v>
      </c>
      <c r="Z475" s="26">
        <f t="shared" ref="Z475:AA475" si="387">AVERAGE(Z470:Z474)</f>
        <v>9580.379885</v>
      </c>
      <c r="AA475" s="26">
        <f t="shared" si="387"/>
        <v>8742.120532</v>
      </c>
      <c r="AB475" s="26">
        <f>100*AVERAGE(AB470:AB474)</f>
        <v>8.72193649</v>
      </c>
      <c r="AC475" s="26">
        <f>AVERAGE(AC470:AC474)</f>
        <v>7204.979821</v>
      </c>
      <c r="AD475" s="59" t="str">
        <f>IF(MAX(ABS(Z475-INDIRECT("'summary | ALG^({\gamma}) (low cost instances)'!AD"&amp;ROW('summary | ALG^({gamma}) (low co'!AD$14)+(ROW()-19)/6)), ABS(AA475-INDIRECT("'summary | ALG^({\gamma}) (low cost instances)'!AE"&amp;ROW('summary | ALG^({gamma}) (low co'!AE$14)+(ROW()-19)/6)), ABS(AB475-INDIRECT("'summary | ALG^({\gamma}) (low cost instances)'!AF"&amp;ROW('summary | ALG^({gamma}) (low co'!AF$14)+(ROW()-19)/6)), ABS(AC475-INDIRECT("'summary | ALG^({\gamma}) (low cost instances)'!AG"&amp;ROW('summary | ALG^({gamma}) (low co'!AG$14)+(ROW()-19)/6)))&lt;0.01, "ok", "not ok")</f>
        <v>ok</v>
      </c>
      <c r="AE475" s="26">
        <f t="shared" ref="AE475:AF475" si="388">AVERAGE(AE470:AE474)</f>
        <v>10061.994</v>
      </c>
      <c r="AF475" s="26">
        <f t="shared" si="388"/>
        <v>10061.994</v>
      </c>
      <c r="AG475" s="26">
        <f>100*AVERAGE(AG470:AG474)</f>
        <v>0</v>
      </c>
      <c r="AH475" s="26">
        <f>AVERAGE(AH470:AH474)</f>
        <v>758.6210463</v>
      </c>
      <c r="AI475" s="59" t="str">
        <f>IF(MAX(ABS(AE475-INDIRECT("'summary | ALG^({\gamma}) (low cost instances)'!AJ"&amp;ROW('summary | ALG^({gamma}) (low co'!$AJ$14)+(ROW()-19)/6)), ABS(AF475-INDIRECT("'summary | ALG^({\gamma}) (low cost instances)'!AK"&amp;ROW('summary | ALG^({gamma}) (low co'!$AK$14)+(ROW()-19)/6)), ABS(AG475-INDIRECT("'summary | ALG^({\gamma}) (low cost instances)'!AL"&amp;ROW('summary | ALG^({gamma}) (low co'!$AL$14)+(ROW()-19)/6)), ABS(AH475-INDIRECT("'summary | ALG^({\gamma}) (low cost instances)'!AM"&amp;ROW('summary | ALG^({gamma}) (low co'!$AM$14)+(ROW()-19)/6)))&lt;0.01, "ok", "not ok")</f>
        <v>ok</v>
      </c>
      <c r="AJ475" s="26">
        <f t="shared" ref="AJ475:AK475" si="389">AVERAGE(AJ470:AJ474)</f>
        <v>12909.148</v>
      </c>
      <c r="AK475" s="26">
        <f t="shared" si="389"/>
        <v>12909.148</v>
      </c>
      <c r="AL475" s="26">
        <f>100*AVERAGE(AL470:AL474)</f>
        <v>0</v>
      </c>
      <c r="AM475" s="26">
        <f>AVERAGE(AM470:AM474)</f>
        <v>17.42330847</v>
      </c>
      <c r="AN475" s="59" t="str">
        <f>IF(MAX(ABS(AJ475-INDIRECT("'summary | ALG^({\gamma}) (low cost instances)'!AV"&amp;ROW('summary | ALG^({gamma}) (low co'!$AV$14)+(ROW()-19)/6)), ABS(AK475-INDIRECT("'summary | ALG^({\gamma}) (low cost instances)'!AW"&amp;ROW('summary | ALG^({gamma}) (low co'!$AW$14)+(ROW()-19)/6)), ABS(AL475-INDIRECT("'summary | ALG^({\gamma}) (low cost instances)'!AX"&amp;ROW('summary | ALG^({gamma}) (low co'!$AX$14)+(ROW()-19)/6)), ABS(AM475-INDIRECT("'summary | ALG^({\gamma}) (low cost instances)'!AY"&amp;ROW('summary | ALG^({gamma}) (low co'!$AY$14)+(ROW()-19)/6)))&lt;0.01, "ok", "not ok")</f>
        <v>ok</v>
      </c>
    </row>
    <row r="476">
      <c r="D476" s="80">
        <v>20.0</v>
      </c>
      <c r="E476" s="68" t="s">
        <v>47</v>
      </c>
      <c r="F476" s="21">
        <v>15246.03</v>
      </c>
      <c r="G476" s="21">
        <v>15246.03</v>
      </c>
      <c r="H476" s="21">
        <v>0.0</v>
      </c>
      <c r="I476" s="21">
        <v>552.469740629196</v>
      </c>
      <c r="J476" s="58"/>
      <c r="K476" s="21">
        <v>13303.38</v>
      </c>
      <c r="L476" s="21">
        <v>13210.5536197183</v>
      </c>
      <c r="M476" s="21">
        <v>0.0069776538204347</v>
      </c>
      <c r="N476" s="21">
        <v>7205.14825820923</v>
      </c>
      <c r="O476" s="58"/>
      <c r="P476" s="21">
        <v>12414.99</v>
      </c>
      <c r="Q476" s="21">
        <v>10852.9721721755</v>
      </c>
      <c r="R476" s="21">
        <v>0.125817083044325</v>
      </c>
      <c r="S476" s="21">
        <v>7202.25338363647</v>
      </c>
      <c r="T476" s="58"/>
      <c r="U476" s="21">
        <v>12798.23</v>
      </c>
      <c r="V476" s="21">
        <v>9629.39015564933</v>
      </c>
      <c r="W476" s="21">
        <v>0.247599851256828</v>
      </c>
      <c r="X476" s="21">
        <v>7202.12398982048</v>
      </c>
      <c r="Y476" s="58"/>
      <c r="Z476" s="21">
        <v>12096.85</v>
      </c>
      <c r="AA476" s="21">
        <v>8394.69486025512</v>
      </c>
      <c r="AB476" s="21">
        <v>0.306042907016693</v>
      </c>
      <c r="AC476" s="21">
        <v>7204.0467441082</v>
      </c>
      <c r="AD476" s="58"/>
      <c r="AE476" s="21">
        <v>12571.13</v>
      </c>
      <c r="AF476" s="21">
        <v>12571.13</v>
      </c>
      <c r="AG476" s="21">
        <v>0.0</v>
      </c>
      <c r="AH476" s="21">
        <v>6755.35810017586</v>
      </c>
      <c r="AI476" s="58"/>
      <c r="AJ476" s="21">
        <v>15246.03</v>
      </c>
      <c r="AK476" s="21">
        <v>15246.03</v>
      </c>
      <c r="AL476" s="21">
        <v>0.0</v>
      </c>
      <c r="AM476" s="21">
        <v>709.012195110321</v>
      </c>
      <c r="AN476" s="58"/>
    </row>
    <row r="477">
      <c r="E477" s="68" t="s">
        <v>48</v>
      </c>
      <c r="F477" s="21">
        <v>12048.36</v>
      </c>
      <c r="G477" s="21">
        <v>12048.36</v>
      </c>
      <c r="H477" s="21">
        <v>0.0</v>
      </c>
      <c r="I477" s="21">
        <v>19.0588052272797</v>
      </c>
      <c r="J477" s="58"/>
      <c r="K477" s="21">
        <v>9678.03</v>
      </c>
      <c r="L477" s="21">
        <v>9678.03</v>
      </c>
      <c r="M477" s="21">
        <v>0.0</v>
      </c>
      <c r="N477" s="21">
        <v>115.96796631813</v>
      </c>
      <c r="O477" s="58"/>
      <c r="P477" s="21">
        <v>8800.47</v>
      </c>
      <c r="Q477" s="21">
        <v>8800.47</v>
      </c>
      <c r="R477" s="21">
        <v>0.0</v>
      </c>
      <c r="S477" s="21">
        <v>1221.9753921032</v>
      </c>
      <c r="T477" s="58"/>
      <c r="U477" s="21">
        <v>8304.74</v>
      </c>
      <c r="V477" s="21">
        <v>8304.74</v>
      </c>
      <c r="W477" s="21">
        <v>0.0</v>
      </c>
      <c r="X477" s="21">
        <v>5343.10509586334</v>
      </c>
      <c r="Y477" s="58"/>
      <c r="Z477" s="21">
        <v>8272.27</v>
      </c>
      <c r="AA477" s="21">
        <v>7475.08203454075</v>
      </c>
      <c r="AB477" s="21">
        <v>0.096368707193944</v>
      </c>
      <c r="AC477" s="21">
        <v>7203.20660686493</v>
      </c>
      <c r="AD477" s="58"/>
      <c r="AE477" s="21">
        <v>9455.51</v>
      </c>
      <c r="AF477" s="21">
        <v>9455.51</v>
      </c>
      <c r="AG477" s="21">
        <v>0.0</v>
      </c>
      <c r="AH477" s="21">
        <v>544.989567995071</v>
      </c>
      <c r="AI477" s="58"/>
      <c r="AJ477" s="21">
        <v>12048.36</v>
      </c>
      <c r="AK477" s="21">
        <v>12048.36</v>
      </c>
      <c r="AL477" s="21">
        <v>0.0</v>
      </c>
      <c r="AM477" s="21">
        <v>32.3871550559998</v>
      </c>
      <c r="AN477" s="58"/>
    </row>
    <row r="478">
      <c r="E478" s="68" t="s">
        <v>49</v>
      </c>
      <c r="F478" s="21">
        <v>14822.35</v>
      </c>
      <c r="G478" s="21">
        <v>14822.35</v>
      </c>
      <c r="H478" s="21">
        <v>0.0</v>
      </c>
      <c r="I478" s="21">
        <v>66.6513910293579</v>
      </c>
      <c r="J478" s="58"/>
      <c r="K478" s="21">
        <v>12349.19</v>
      </c>
      <c r="L478" s="21">
        <v>12349.19</v>
      </c>
      <c r="M478" s="21">
        <v>0.0</v>
      </c>
      <c r="N478" s="21">
        <v>226.739183187485</v>
      </c>
      <c r="O478" s="58"/>
      <c r="P478" s="21">
        <v>11121.05</v>
      </c>
      <c r="Q478" s="21">
        <v>11121.05</v>
      </c>
      <c r="R478" s="21">
        <v>0.0</v>
      </c>
      <c r="S478" s="21">
        <v>4850.71637535095</v>
      </c>
      <c r="T478" s="58"/>
      <c r="U478" s="21">
        <v>10651.03</v>
      </c>
      <c r="V478" s="21">
        <v>10091.1910055996</v>
      </c>
      <c r="W478" s="21">
        <v>0.052561958270741</v>
      </c>
      <c r="X478" s="21">
        <v>7210.19764614105</v>
      </c>
      <c r="Y478" s="58"/>
      <c r="Z478" s="21">
        <v>10481.06</v>
      </c>
      <c r="AA478" s="21">
        <v>8602.89283015419</v>
      </c>
      <c r="AB478" s="21">
        <v>0.179196299787026</v>
      </c>
      <c r="AC478" s="21">
        <v>7211.41958498955</v>
      </c>
      <c r="AD478" s="58"/>
      <c r="AE478" s="21">
        <v>11300.64</v>
      </c>
      <c r="AF478" s="21">
        <v>11300.64</v>
      </c>
      <c r="AG478" s="21">
        <v>0.0</v>
      </c>
      <c r="AH478" s="21">
        <v>1416.07619118691</v>
      </c>
      <c r="AI478" s="58"/>
      <c r="AJ478" s="21">
        <v>14674.35</v>
      </c>
      <c r="AK478" s="21">
        <v>14674.35</v>
      </c>
      <c r="AL478" s="21">
        <v>0.0</v>
      </c>
      <c r="AM478" s="21">
        <v>53.5038542747498</v>
      </c>
      <c r="AN478" s="58"/>
    </row>
    <row r="479">
      <c r="E479" s="68" t="s">
        <v>50</v>
      </c>
      <c r="F479" s="21">
        <v>17350.86</v>
      </c>
      <c r="G479" s="21">
        <v>17350.86</v>
      </c>
      <c r="H479" s="21">
        <v>0.0</v>
      </c>
      <c r="I479" s="21">
        <v>589.95994925499</v>
      </c>
      <c r="J479" s="58"/>
      <c r="K479" s="21">
        <v>15711.83</v>
      </c>
      <c r="L479" s="21">
        <v>15711.83</v>
      </c>
      <c r="M479" s="21">
        <v>0.0</v>
      </c>
      <c r="N479" s="21">
        <v>4244.57181978226</v>
      </c>
      <c r="O479" s="58"/>
      <c r="P479" s="61">
        <v>14895.72</v>
      </c>
      <c r="Q479" s="61">
        <v>13504.4329074186</v>
      </c>
      <c r="R479" s="61">
        <v>0.0934018021674272</v>
      </c>
      <c r="S479" s="61">
        <v>7200.05249905586</v>
      </c>
      <c r="T479" s="58"/>
      <c r="U479" s="61">
        <v>14187.85</v>
      </c>
      <c r="V479" s="61">
        <v>11204.8467228273</v>
      </c>
      <c r="W479" s="61">
        <v>0.210250550800349</v>
      </c>
      <c r="X479" s="61">
        <v>7206.38963294029</v>
      </c>
      <c r="Y479" s="58"/>
      <c r="Z479" s="61">
        <v>15028.1</v>
      </c>
      <c r="AA479" s="61">
        <v>9530.54866894874</v>
      </c>
      <c r="AB479" s="61">
        <v>0.36581812278673</v>
      </c>
      <c r="AC479" s="61">
        <v>7205.78132796288</v>
      </c>
      <c r="AD479" s="58"/>
      <c r="AE479" s="21">
        <v>14282.0</v>
      </c>
      <c r="AF479" s="21">
        <v>14282.0</v>
      </c>
      <c r="AG479" s="21">
        <v>0.0</v>
      </c>
      <c r="AH479" s="21">
        <v>6495.95594406128</v>
      </c>
      <c r="AI479" s="58"/>
      <c r="AJ479" s="21">
        <v>17350.86</v>
      </c>
      <c r="AK479" s="21">
        <v>17350.86</v>
      </c>
      <c r="AL479" s="21">
        <v>0.0</v>
      </c>
      <c r="AM479" s="21">
        <v>508.522926568985</v>
      </c>
      <c r="AN479" s="58"/>
    </row>
    <row r="480">
      <c r="E480" s="68" t="s">
        <v>51</v>
      </c>
      <c r="F480" s="21">
        <v>18639.14</v>
      </c>
      <c r="G480" s="21">
        <v>18639.14</v>
      </c>
      <c r="H480" s="21">
        <v>0.0</v>
      </c>
      <c r="I480" s="21">
        <v>429.289209604263</v>
      </c>
      <c r="J480" s="58"/>
      <c r="K480" s="21">
        <v>16033.579883475</v>
      </c>
      <c r="L480" s="21">
        <v>15825.8786279816</v>
      </c>
      <c r="M480" s="21">
        <v>0.0129541410591325</v>
      </c>
      <c r="N480" s="21">
        <v>7202.35779118538</v>
      </c>
      <c r="O480" s="58"/>
      <c r="P480" s="21">
        <v>15280.41</v>
      </c>
      <c r="Q480" s="21">
        <v>14394.3900019723</v>
      </c>
      <c r="R480" s="21">
        <v>0.0579840461105233</v>
      </c>
      <c r="S480" s="21">
        <v>7199.74623227119</v>
      </c>
      <c r="T480" s="58"/>
      <c r="U480" s="21">
        <v>15151.54</v>
      </c>
      <c r="V480" s="21">
        <v>12493.7267613285</v>
      </c>
      <c r="W480" s="21">
        <v>0.175415386071088</v>
      </c>
      <c r="X480" s="21">
        <v>7201.02715015411</v>
      </c>
      <c r="Y480" s="58"/>
      <c r="Z480" s="21">
        <v>15178.15</v>
      </c>
      <c r="AA480" s="21">
        <v>11354.2089102406</v>
      </c>
      <c r="AB480" s="21">
        <v>0.25193723146493</v>
      </c>
      <c r="AC480" s="21">
        <v>7204.52264094353</v>
      </c>
      <c r="AD480" s="58"/>
      <c r="AE480" s="21">
        <v>15390.21</v>
      </c>
      <c r="AF480" s="21">
        <v>15390.21</v>
      </c>
      <c r="AG480" s="21">
        <v>0.0</v>
      </c>
      <c r="AH480" s="21">
        <v>6126.96772313118</v>
      </c>
      <c r="AI480" s="58"/>
      <c r="AJ480" s="21">
        <v>18639.14</v>
      </c>
      <c r="AK480" s="21">
        <v>18639.14</v>
      </c>
      <c r="AL480" s="21">
        <v>0.0</v>
      </c>
      <c r="AM480" s="21">
        <v>1464.80443191528</v>
      </c>
      <c r="AN480" s="58"/>
    </row>
    <row r="481">
      <c r="E481" s="57" t="s">
        <v>21</v>
      </c>
      <c r="F481" s="26">
        <f t="shared" ref="F481:G481" si="390">AVERAGE(F476:F480)</f>
        <v>15621.348</v>
      </c>
      <c r="G481" s="26">
        <f t="shared" si="390"/>
        <v>15621.348</v>
      </c>
      <c r="H481" s="26">
        <f>100*AVERAGE(H476:H480)</f>
        <v>0</v>
      </c>
      <c r="I481" s="26">
        <f>AVERAGE(I476:I480)</f>
        <v>331.4858191</v>
      </c>
      <c r="J481" s="59" t="str">
        <f>IF(MAX(ABS($F481-INDIRECT("'summary | ALG^({\gamma}) (low cost instances)'!F"&amp;ROW('summary | ALG^({gamma}) (low co'!$F$14)+(ROW()-19)/6)), ABS($G481-INDIRECT("'summary | ALG^({\gamma}) (low cost instances)'!G"&amp;ROW('summary | ALG^({gamma}) (low co'!$G$14)+(ROW()-19)/6)), ABS($H481-INDIRECT("'summary | ALG^({\gamma}) (low cost instances)'!H"&amp;ROW('summary | ALG^({gamma}) (low co'!$H$14)+(ROW()-19)/6)), ABS($I481-INDIRECT("'summary | ALG^({\gamma}) (low cost instances)'!I"&amp;ROW('summary | ALG^({gamma}) (low co'!$I$14)+(ROW()-19)/6)))&lt;0.001, "ok", "not ok")</f>
        <v>ok</v>
      </c>
      <c r="K481" s="26">
        <f t="shared" ref="K481:L481" si="391">AVERAGE(K476:K480)</f>
        <v>13415.20198</v>
      </c>
      <c r="L481" s="26">
        <f t="shared" si="391"/>
        <v>13355.09645</v>
      </c>
      <c r="M481" s="26">
        <f>100*AVERAGE(M476:M480)</f>
        <v>0.3986358976</v>
      </c>
      <c r="N481" s="26">
        <f>AVERAGE(N476:N480)</f>
        <v>3798.957004</v>
      </c>
      <c r="O481" s="59" t="str">
        <f>IF(MAX(ABS(K481-INDIRECT("'summary | ALG^({\gamma}) (low cost instances)'!L"&amp;ROW('summary | ALG^({gamma}) (low co'!$L$14)+(ROW()-19)/6)), ABS(L481-INDIRECT("'summary | ALG^({\gamma}) (low cost instances)'!M"&amp;ROW('summary | ALG^({gamma}) (low co'!$M$14)+(ROW()-19)/6)), ABS($M481-INDIRECT("'summary | ALG^({\gamma}) (low cost instances)'!N"&amp;ROW('summary | ALG^({gamma}) (low co'!$N$14)+(ROW()-19)/6)), ABS($N481-INDIRECT("'summary | ALG^({\gamma}) (low cost instances)'!O"&amp;ROW('summary | ALG^({gamma}) (low co'!$O$14)+(ROW()-19)/6)))&lt;0.01, "ok", "not ok")</f>
        <v>ok</v>
      </c>
      <c r="P481" s="26">
        <f t="shared" ref="P481:Q481" si="392">AVERAGE(P476:P480)</f>
        <v>12502.528</v>
      </c>
      <c r="Q481" s="26">
        <f t="shared" si="392"/>
        <v>11734.66302</v>
      </c>
      <c r="R481" s="26">
        <f>100*AVERAGE(R476:R480)</f>
        <v>5.544058626</v>
      </c>
      <c r="S481" s="26">
        <f>AVERAGE(S476:S480)</f>
        <v>5534.948776</v>
      </c>
      <c r="T481" s="59" t="str">
        <f>IF(MAX(ABS(P481-INDIRECT("'summary | ALG^({\gamma}) (low cost instances)'!R"&amp;ROW('summary | ALG^({gamma}) (low co'!R$14)+(ROW()-19)/6)), ABS(Q481-INDIRECT("'summary | ALG^({\gamma}) (low cost instances)'!S"&amp;ROW('summary | ALG^({gamma}) (low co'!S$14)+(ROW()-19)/6)), ABS(R481-INDIRECT("'summary | ALG^({\gamma}) (low cost instances)'!T"&amp;ROW('summary | ALG^({gamma}) (low co'!$T$14)+(ROW()-19)/6)), ABS(S481-INDIRECT("'summary | ALG^({\gamma}) (low cost instances)'!U"&amp;ROW('summary | ALG^({gamma}) (low co'!$U$14)+(ROW()-19)/6)))&lt;0.01, "ok", "not ok")</f>
        <v>ok</v>
      </c>
      <c r="U481" s="26">
        <f t="shared" ref="U481:V481" si="393">AVERAGE(U476:U480)</f>
        <v>12218.678</v>
      </c>
      <c r="V481" s="26">
        <f t="shared" si="393"/>
        <v>10344.77893</v>
      </c>
      <c r="W481" s="26">
        <f>100*AVERAGE(W476:W480)</f>
        <v>13.71655493</v>
      </c>
      <c r="X481" s="26">
        <f>AVERAGE(X476:X480)</f>
        <v>6832.568703</v>
      </c>
      <c r="Y481" s="59" t="str">
        <f>IF(MAX(ABS(U481-INDIRECT("'summary | ALG^({\gamma}) (low cost instances)'!X"&amp;ROW('summary | ALG^({gamma}) (low co'!X$14)+(ROW()-19)/6)), ABS(V481-INDIRECT("'summary | ALG^({\gamma}) (low cost instances)'!Y"&amp;ROW('summary | ALG^({gamma}) (low co'!Y$14)+(ROW()-19)/6)), ABS(W481-INDIRECT("'summary | ALG^({\gamma}) (low cost instances)'!Z"&amp;ROW('summary | ALG^({gamma}) (low co'!Z$14)+(ROW()-19)/6)), ABS(X481-INDIRECT("'summary | ALG^({\gamma}) (low cost instances)'!AA"&amp;ROW('summary | ALG^({gamma}) (low co'!AA$14)+(ROW()-19)/6)))&lt;0.00001, "ok", "not ok")</f>
        <v>ok</v>
      </c>
      <c r="Z481" s="26">
        <f t="shared" ref="Z481:AA481" si="394">AVERAGE(Z476:Z480)</f>
        <v>12211.286</v>
      </c>
      <c r="AA481" s="26">
        <f t="shared" si="394"/>
        <v>9071.485461</v>
      </c>
      <c r="AB481" s="26">
        <f>100*AVERAGE(AB476:AB480)</f>
        <v>23.98726536</v>
      </c>
      <c r="AC481" s="26">
        <f>AVERAGE(AC476:AC480)</f>
        <v>7205.795381</v>
      </c>
      <c r="AD481" s="59" t="str">
        <f>IF(MAX(ABS(Z481-INDIRECT("'summary | ALG^({\gamma}) (low cost instances)'!AD"&amp;ROW('summary | ALG^({gamma}) (low co'!AD$14)+(ROW()-19)/6)), ABS(AA481-INDIRECT("'summary | ALG^({\gamma}) (low cost instances)'!AE"&amp;ROW('summary | ALG^({gamma}) (low co'!AE$14)+(ROW()-19)/6)), ABS(AB481-INDIRECT("'summary | ALG^({\gamma}) (low cost instances)'!AF"&amp;ROW('summary | ALG^({gamma}) (low co'!AF$14)+(ROW()-19)/6)), ABS(AC481-INDIRECT("'summary | ALG^({\gamma}) (low cost instances)'!AG"&amp;ROW('summary | ALG^({gamma}) (low co'!AG$14)+(ROW()-19)/6)))&lt;0.01, "ok", "not ok")</f>
        <v>ok</v>
      </c>
      <c r="AE481" s="26">
        <f t="shared" ref="AE481:AF481" si="395">AVERAGE(AE476:AE480)</f>
        <v>12599.898</v>
      </c>
      <c r="AF481" s="26">
        <f t="shared" si="395"/>
        <v>12599.898</v>
      </c>
      <c r="AG481" s="26">
        <f>100*AVERAGE(AG476:AG480)</f>
        <v>0</v>
      </c>
      <c r="AH481" s="26">
        <f>AVERAGE(AH476:AH480)</f>
        <v>4267.869505</v>
      </c>
      <c r="AI481" s="59" t="str">
        <f>IF(MAX(ABS(AE481-INDIRECT("'summary | ALG^({\gamma}) (low cost instances)'!AJ"&amp;ROW('summary | ALG^({gamma}) (low co'!$AJ$14)+(ROW()-19)/6)), ABS(AF481-INDIRECT("'summary | ALG^({\gamma}) (low cost instances)'!AK"&amp;ROW('summary | ALG^({gamma}) (low co'!$AK$14)+(ROW()-19)/6)), ABS(AG481-INDIRECT("'summary | ALG^({\gamma}) (low cost instances)'!AL"&amp;ROW('summary | ALG^({gamma}) (low co'!$AL$14)+(ROW()-19)/6)), ABS(AH481-INDIRECT("'summary | ALG^({\gamma}) (low cost instances)'!AM"&amp;ROW('summary | ALG^({gamma}) (low co'!$AM$14)+(ROW()-19)/6)))&lt;0.01, "ok", "not ok")</f>
        <v>ok</v>
      </c>
      <c r="AJ481" s="26">
        <f t="shared" ref="AJ481:AK481" si="396">AVERAGE(AJ476:AJ480)</f>
        <v>15591.748</v>
      </c>
      <c r="AK481" s="26">
        <f t="shared" si="396"/>
        <v>15591.748</v>
      </c>
      <c r="AL481" s="26">
        <f>100*AVERAGE(AL476:AL480)</f>
        <v>0</v>
      </c>
      <c r="AM481" s="26">
        <f>AVERAGE(AM476:AM480)</f>
        <v>553.6461126</v>
      </c>
      <c r="AN481" s="59" t="str">
        <f>IF(MAX(ABS(AJ481-INDIRECT("'summary | ALG^({\gamma}) (low cost instances)'!AV"&amp;ROW('summary | ALG^({gamma}) (low co'!$AV$14)+(ROW()-19)/6)), ABS(AK481-INDIRECT("'summary | ALG^({\gamma}) (low cost instances)'!AW"&amp;ROW('summary | ALG^({gamma}) (low co'!$AW$14)+(ROW()-19)/6)), ABS(AL481-INDIRECT("'summary | ALG^({\gamma}) (low cost instances)'!AX"&amp;ROW('summary | ALG^({gamma}) (low co'!$AX$14)+(ROW()-19)/6)), ABS(AM481-INDIRECT("'summary | ALG^({\gamma}) (low cost instances)'!AY"&amp;ROW('summary | ALG^({gamma}) (low co'!$AY$14)+(ROW()-19)/6)))&lt;0.01, "ok", "not ok")</f>
        <v>ok</v>
      </c>
    </row>
    <row r="482">
      <c r="D482" s="80">
        <v>25.0</v>
      </c>
      <c r="E482" s="68" t="s">
        <v>52</v>
      </c>
      <c r="F482" s="21">
        <v>14455.39</v>
      </c>
      <c r="G482" s="21">
        <v>14455.39</v>
      </c>
      <c r="H482" s="21">
        <v>0.0</v>
      </c>
      <c r="I482" s="21">
        <v>17.5325930118561</v>
      </c>
      <c r="J482" s="58"/>
      <c r="K482" s="21">
        <v>12419.59</v>
      </c>
      <c r="L482" s="21">
        <v>12419.59</v>
      </c>
      <c r="M482" s="21">
        <v>0.0</v>
      </c>
      <c r="N482" s="21">
        <v>373.788894891739</v>
      </c>
      <c r="O482" s="58"/>
      <c r="P482" s="21">
        <v>10829.32</v>
      </c>
      <c r="Q482" s="21">
        <v>10829.32</v>
      </c>
      <c r="R482" s="21">
        <v>0.0</v>
      </c>
      <c r="S482" s="21">
        <v>655.500063657761</v>
      </c>
      <c r="T482" s="58"/>
      <c r="U482" s="21">
        <v>10391.37</v>
      </c>
      <c r="V482" s="21">
        <v>10391.37</v>
      </c>
      <c r="W482" s="21">
        <v>0.0</v>
      </c>
      <c r="X482" s="21">
        <v>7165.00596404076</v>
      </c>
      <c r="Y482" s="58"/>
      <c r="Z482" s="21">
        <v>10272.16</v>
      </c>
      <c r="AA482" s="21">
        <v>9642.14814632633</v>
      </c>
      <c r="AB482" s="21">
        <v>0.061331974353366</v>
      </c>
      <c r="AC482" s="21">
        <v>7222.10139703751</v>
      </c>
      <c r="AD482" s="58"/>
      <c r="AE482" s="21">
        <v>10999.58</v>
      </c>
      <c r="AF482" s="21">
        <v>10999.58</v>
      </c>
      <c r="AG482" s="21">
        <v>0.0</v>
      </c>
      <c r="AH482" s="21">
        <v>644.660737037659</v>
      </c>
      <c r="AI482" s="58"/>
      <c r="AJ482" s="21">
        <v>14465.39</v>
      </c>
      <c r="AK482" s="21">
        <v>14465.39</v>
      </c>
      <c r="AL482" s="21">
        <v>0.0</v>
      </c>
      <c r="AM482" s="21">
        <v>58.2897591590881</v>
      </c>
      <c r="AN482" s="58"/>
    </row>
    <row r="483">
      <c r="E483" s="68" t="s">
        <v>53</v>
      </c>
      <c r="F483" s="21">
        <v>16531.38</v>
      </c>
      <c r="G483" s="21">
        <v>16075.38</v>
      </c>
      <c r="H483" s="21">
        <v>0.0275839040660852</v>
      </c>
      <c r="I483" s="21">
        <v>7199.43463206291</v>
      </c>
      <c r="J483" s="58"/>
      <c r="K483" s="21">
        <v>14852.63</v>
      </c>
      <c r="L483" s="21">
        <v>13382.9504968883</v>
      </c>
      <c r="M483" s="21">
        <v>0.098950792089465</v>
      </c>
      <c r="N483" s="21">
        <v>7200.81776118279</v>
      </c>
      <c r="O483" s="58"/>
      <c r="P483" s="21">
        <v>14698.08</v>
      </c>
      <c r="Q483" s="21">
        <v>11394.5839881782</v>
      </c>
      <c r="R483" s="21">
        <v>0.224756975864994</v>
      </c>
      <c r="S483" s="21">
        <v>7201.10832977295</v>
      </c>
      <c r="T483" s="58"/>
      <c r="U483" s="21">
        <v>13482.45</v>
      </c>
      <c r="V483" s="21">
        <v>9399.53327246988</v>
      </c>
      <c r="W483" s="21">
        <v>0.302831957658298</v>
      </c>
      <c r="X483" s="21">
        <v>7204.22357916832</v>
      </c>
      <c r="Y483" s="58"/>
      <c r="Z483" s="21">
        <v>15022.5</v>
      </c>
      <c r="AA483" s="21">
        <v>7715.01786412825</v>
      </c>
      <c r="AB483" s="21">
        <v>0.486435821991796</v>
      </c>
      <c r="AC483" s="21">
        <v>7202.43664598465</v>
      </c>
      <c r="AD483" s="58"/>
      <c r="AE483" s="21">
        <v>14272.54</v>
      </c>
      <c r="AF483" s="21">
        <v>14272.54</v>
      </c>
      <c r="AG483" s="21">
        <v>0.0</v>
      </c>
      <c r="AH483" s="21">
        <v>6770.8362262249</v>
      </c>
      <c r="AI483" s="58"/>
      <c r="AJ483" s="21">
        <v>16605.38</v>
      </c>
      <c r="AK483" s="21">
        <v>16379.38</v>
      </c>
      <c r="AL483" s="21">
        <v>0.0136100468643295</v>
      </c>
      <c r="AM483" s="21">
        <v>7208.15137290955</v>
      </c>
      <c r="AN483" s="58"/>
    </row>
    <row r="484">
      <c r="E484" s="68" t="s">
        <v>54</v>
      </c>
      <c r="F484" s="21">
        <v>17962.4</v>
      </c>
      <c r="G484" s="21">
        <v>17962.4</v>
      </c>
      <c r="H484" s="21">
        <v>0.0</v>
      </c>
      <c r="I484" s="21">
        <v>558.810473918915</v>
      </c>
      <c r="J484" s="58"/>
      <c r="K484" s="21">
        <v>17085.5799376982</v>
      </c>
      <c r="L484" s="21">
        <v>16550.3664389698</v>
      </c>
      <c r="M484" s="21">
        <v>0.031325451092678</v>
      </c>
      <c r="N484" s="21">
        <v>7200.40929389</v>
      </c>
      <c r="O484" s="58"/>
      <c r="P484" s="21">
        <v>14662.83</v>
      </c>
      <c r="Q484" s="21">
        <v>13233.9604945435</v>
      </c>
      <c r="R484" s="21">
        <v>0.0974484124453836</v>
      </c>
      <c r="S484" s="21">
        <v>7200.43281888962</v>
      </c>
      <c r="T484" s="58"/>
      <c r="U484" s="21">
        <v>14703.0634467611</v>
      </c>
      <c r="V484" s="21">
        <v>11372.6881209476</v>
      </c>
      <c r="W484" s="21">
        <v>0.2265089406621</v>
      </c>
      <c r="X484" s="21">
        <v>7200.13799023628</v>
      </c>
      <c r="Y484" s="58"/>
      <c r="Z484" s="21">
        <v>15257.98</v>
      </c>
      <c r="AA484" s="21">
        <v>10306.2076723533</v>
      </c>
      <c r="AB484" s="21">
        <v>0.324536559075753</v>
      </c>
      <c r="AC484" s="21">
        <v>7232.02561616898</v>
      </c>
      <c r="AD484" s="58"/>
      <c r="AE484" s="21">
        <v>14925.9</v>
      </c>
      <c r="AF484" s="21">
        <v>14925.9</v>
      </c>
      <c r="AG484" s="21">
        <v>0.0</v>
      </c>
      <c r="AH484" s="21">
        <v>6864.23886275292</v>
      </c>
      <c r="AI484" s="58"/>
      <c r="AJ484" s="21">
        <v>17962.4</v>
      </c>
      <c r="AK484" s="21">
        <v>17962.4</v>
      </c>
      <c r="AL484" s="21">
        <v>0.0</v>
      </c>
      <c r="AM484" s="21">
        <v>1190.65189003944</v>
      </c>
      <c r="AN484" s="58"/>
    </row>
    <row r="485">
      <c r="E485" s="68" t="s">
        <v>55</v>
      </c>
      <c r="F485" s="21">
        <v>14638.34</v>
      </c>
      <c r="G485" s="21">
        <v>14638.34</v>
      </c>
      <c r="H485" s="21">
        <v>0.0</v>
      </c>
      <c r="I485" s="21">
        <v>20.6556413173676</v>
      </c>
      <c r="J485" s="58"/>
      <c r="K485" s="21">
        <v>14615.28</v>
      </c>
      <c r="L485" s="21">
        <v>14615.28</v>
      </c>
      <c r="M485" s="21">
        <v>0.0</v>
      </c>
      <c r="N485" s="21">
        <v>106.788761615753</v>
      </c>
      <c r="O485" s="58"/>
      <c r="P485" s="21">
        <v>11620.46</v>
      </c>
      <c r="Q485" s="21">
        <v>11620.46</v>
      </c>
      <c r="R485" s="21">
        <v>0.0</v>
      </c>
      <c r="S485" s="21">
        <v>8414.39029812813</v>
      </c>
      <c r="T485" s="58"/>
      <c r="U485" s="61">
        <v>10645.23</v>
      </c>
      <c r="V485" s="61">
        <v>10559.2604656779</v>
      </c>
      <c r="W485" s="61">
        <v>0.00807587382536621</v>
      </c>
      <c r="X485" s="61">
        <v>7203.28278684616</v>
      </c>
      <c r="Y485" s="58"/>
      <c r="Z485" s="61">
        <v>10906.71</v>
      </c>
      <c r="AA485" s="61">
        <v>9743.87049559009</v>
      </c>
      <c r="AB485" s="61">
        <v>0.106616890373899</v>
      </c>
      <c r="AC485" s="61">
        <v>7201.87424373627</v>
      </c>
      <c r="AD485" s="58"/>
      <c r="AE485" s="21">
        <v>11488.64</v>
      </c>
      <c r="AF485" s="21">
        <v>11488.64</v>
      </c>
      <c r="AG485" s="21">
        <v>0.0</v>
      </c>
      <c r="AH485" s="21">
        <v>366.051231145859</v>
      </c>
      <c r="AI485" s="58"/>
      <c r="AJ485" s="21">
        <v>14477.44</v>
      </c>
      <c r="AK485" s="21">
        <v>14477.44</v>
      </c>
      <c r="AL485" s="21">
        <v>0.0</v>
      </c>
      <c r="AM485" s="21">
        <v>44.7384471893311</v>
      </c>
      <c r="AN485" s="58"/>
    </row>
    <row r="486">
      <c r="E486" s="68" t="s">
        <v>56</v>
      </c>
      <c r="F486" s="21">
        <v>18130.69</v>
      </c>
      <c r="G486" s="21">
        <v>17759.69</v>
      </c>
      <c r="H486" s="21">
        <v>0.0204625416903604</v>
      </c>
      <c r="I486" s="21">
        <v>7205.81576609612</v>
      </c>
      <c r="J486" s="58"/>
      <c r="K486" s="21">
        <v>16045.63</v>
      </c>
      <c r="L486" s="21">
        <v>14937.6997623112</v>
      </c>
      <c r="M486" s="21">
        <v>0.0690487215328258</v>
      </c>
      <c r="N486" s="21">
        <v>7213.11537742615</v>
      </c>
      <c r="O486" s="58"/>
      <c r="P486" s="21">
        <v>15413.55</v>
      </c>
      <c r="Q486" s="21">
        <v>13469.9043421428</v>
      </c>
      <c r="R486" s="21">
        <v>0.126099805551428</v>
      </c>
      <c r="S486" s="21">
        <v>7207.77332520485</v>
      </c>
      <c r="T486" s="58"/>
      <c r="U486" s="21">
        <v>15020.7699643134</v>
      </c>
      <c r="V486" s="21">
        <v>11851.3458872513</v>
      </c>
      <c r="W486" s="21">
        <v>0.211002770469959</v>
      </c>
      <c r="X486" s="21">
        <v>7209.49214601517</v>
      </c>
      <c r="Y486" s="58"/>
      <c r="Z486" s="21">
        <v>15199.71</v>
      </c>
      <c r="AA486" s="21">
        <v>10129.0622888016</v>
      </c>
      <c r="AB486" s="21">
        <v>0.333601608925326</v>
      </c>
      <c r="AC486" s="21">
        <v>7233.99138212204</v>
      </c>
      <c r="AD486" s="58"/>
      <c r="AE486" s="21">
        <v>15615.32</v>
      </c>
      <c r="AF486" s="21">
        <v>15615.32</v>
      </c>
      <c r="AG486" s="21">
        <v>0.0</v>
      </c>
      <c r="AH486" s="21">
        <v>6740.77015042305</v>
      </c>
      <c r="AI486" s="58"/>
      <c r="AJ486" s="21">
        <v>18105.69</v>
      </c>
      <c r="AK486" s="21">
        <v>17729.69</v>
      </c>
      <c r="AL486" s="21">
        <v>0.0207669522674914</v>
      </c>
      <c r="AM486" s="21">
        <v>7205.55024409294</v>
      </c>
      <c r="AN486" s="58"/>
    </row>
    <row r="487">
      <c r="E487" s="57" t="s">
        <v>21</v>
      </c>
      <c r="F487" s="26">
        <f t="shared" ref="F487:G487" si="397">AVERAGE(F482:F486)</f>
        <v>16343.64</v>
      </c>
      <c r="G487" s="26">
        <f t="shared" si="397"/>
        <v>16178.24</v>
      </c>
      <c r="H487" s="26">
        <f>100*AVERAGE(H482:H486)</f>
        <v>0.9609289151</v>
      </c>
      <c r="I487" s="26">
        <f>AVERAGE(I482:I486)</f>
        <v>3000.449821</v>
      </c>
      <c r="J487" s="59" t="str">
        <f>IF(MAX(ABS($F487-INDIRECT("'summary | ALG^({\gamma}) (low cost instances)'!F"&amp;ROW('summary | ALG^({gamma}) (low co'!$F$14)+(ROW()-19)/6)), ABS($G487-INDIRECT("'summary | ALG^({\gamma}) (low cost instances)'!G"&amp;ROW('summary | ALG^({gamma}) (low co'!$G$14)+(ROW()-19)/6)), ABS($H487-INDIRECT("'summary | ALG^({\gamma}) (low cost instances)'!H"&amp;ROW('summary | ALG^({gamma}) (low co'!$H$14)+(ROW()-19)/6)), ABS($I487-INDIRECT("'summary | ALG^({\gamma}) (low cost instances)'!I"&amp;ROW('summary | ALG^({gamma}) (low co'!$I$14)+(ROW()-19)/6)))&lt;0.001, "ok", "not ok")</f>
        <v>ok</v>
      </c>
      <c r="K487" s="26">
        <f t="shared" ref="K487:L487" si="398">AVERAGE(K482:K486)</f>
        <v>15003.74199</v>
      </c>
      <c r="L487" s="26">
        <f t="shared" si="398"/>
        <v>14381.17734</v>
      </c>
      <c r="M487" s="26">
        <f>100*AVERAGE(M482:M486)</f>
        <v>3.986499294</v>
      </c>
      <c r="N487" s="26">
        <f>AVERAGE(N482:N486)</f>
        <v>4418.984018</v>
      </c>
      <c r="O487" s="59" t="str">
        <f>IF(MAX(ABS(K487-INDIRECT("'summary | ALG^({\gamma}) (low cost instances)'!L"&amp;ROW('summary | ALG^({gamma}) (low co'!$L$14)+(ROW()-19)/6)), ABS(L487-INDIRECT("'summary | ALG^({\gamma}) (low cost instances)'!M"&amp;ROW('summary | ALG^({gamma}) (low co'!$M$14)+(ROW()-19)/6)), ABS($M487-INDIRECT("'summary | ALG^({\gamma}) (low cost instances)'!N"&amp;ROW('summary | ALG^({gamma}) (low co'!$N$14)+(ROW()-19)/6)), ABS($N487-INDIRECT("'summary | ALG^({\gamma}) (low cost instances)'!O"&amp;ROW('summary | ALG^({gamma}) (low co'!$O$14)+(ROW()-19)/6)))&lt;0.01, "ok", "not ok")</f>
        <v>ok</v>
      </c>
      <c r="P487" s="26">
        <f t="shared" ref="P487:Q487" si="399">AVERAGE(P482:P486)</f>
        <v>13444.848</v>
      </c>
      <c r="Q487" s="26">
        <f t="shared" si="399"/>
        <v>12109.64576</v>
      </c>
      <c r="R487" s="26">
        <f>100*AVERAGE(R482:R486)</f>
        <v>8.966103877</v>
      </c>
      <c r="S487" s="26">
        <f>AVERAGE(S482:S486)</f>
        <v>6135.840967</v>
      </c>
      <c r="T487" s="59" t="str">
        <f>IF(MAX(ABS(P487-INDIRECT("'summary | ALG^({\gamma}) (low cost instances)'!R"&amp;ROW('summary | ALG^({gamma}) (low co'!R$14)+(ROW()-19)/6)), ABS(Q487-INDIRECT("'summary | ALG^({\gamma}) (low cost instances)'!S"&amp;ROW('summary | ALG^({gamma}) (low co'!S$14)+(ROW()-19)/6)), ABS(R487-INDIRECT("'summary | ALG^({\gamma}) (low cost instances)'!T"&amp;ROW('summary | ALG^({gamma}) (low co'!$T$14)+(ROW()-19)/6)), ABS(S487-INDIRECT("'summary | ALG^({\gamma}) (low cost instances)'!U"&amp;ROW('summary | ALG^({gamma}) (low co'!$U$14)+(ROW()-19)/6)))&lt;0.01, "ok", "not ok")</f>
        <v>ok</v>
      </c>
      <c r="U487" s="26">
        <f t="shared" ref="U487:V487" si="400">AVERAGE(U482:U486)</f>
        <v>12848.57668</v>
      </c>
      <c r="V487" s="26">
        <f t="shared" si="400"/>
        <v>10714.83955</v>
      </c>
      <c r="W487" s="26">
        <f>100*AVERAGE(W482:W486)</f>
        <v>14.96839085</v>
      </c>
      <c r="X487" s="26">
        <f>AVERAGE(X482:X486)</f>
        <v>7196.428493</v>
      </c>
      <c r="Y487" s="59" t="str">
        <f>IF(MAX(ABS(U487-INDIRECT("'summary | ALG^({\gamma}) (low cost instances)'!X"&amp;ROW('summary | ALG^({gamma}) (low co'!X$14)+(ROW()-19)/6)), ABS(V487-INDIRECT("'summary | ALG^({\gamma}) (low cost instances)'!Y"&amp;ROW('summary | ALG^({gamma}) (low co'!Y$14)+(ROW()-19)/6)), ABS(W487-INDIRECT("'summary | ALG^({\gamma}) (low cost instances)'!Z"&amp;ROW('summary | ALG^({gamma}) (low co'!Z$14)+(ROW()-19)/6)), ABS(X487-INDIRECT("'summary | ALG^({\gamma}) (low cost instances)'!AA"&amp;ROW('summary | ALG^({gamma}) (low co'!AA$14)+(ROW()-19)/6)))&lt;0.00001, "ok", "not ok")</f>
        <v>ok</v>
      </c>
      <c r="Z487" s="26">
        <f t="shared" ref="Z487:AA487" si="401">AVERAGE(Z482:Z486)</f>
        <v>13331.812</v>
      </c>
      <c r="AA487" s="26">
        <f t="shared" si="401"/>
        <v>9507.261293</v>
      </c>
      <c r="AB487" s="26">
        <f>100*AVERAGE(AB482:AB486)</f>
        <v>26.25045709</v>
      </c>
      <c r="AC487" s="26">
        <f>AVERAGE(AC482:AC486)</f>
        <v>7218.485857</v>
      </c>
      <c r="AD487" s="59" t="str">
        <f>IF(MAX(ABS(Z487-INDIRECT("'summary | ALG^({\gamma}) (low cost instances)'!AD"&amp;ROW('summary | ALG^({gamma}) (low co'!AD$14)+(ROW()-19)/6)), ABS(AA487-INDIRECT("'summary | ALG^({\gamma}) (low cost instances)'!AE"&amp;ROW('summary | ALG^({gamma}) (low co'!AE$14)+(ROW()-19)/6)), ABS(AB487-INDIRECT("'summary | ALG^({\gamma}) (low cost instances)'!AF"&amp;ROW('summary | ALG^({gamma}) (low co'!AF$14)+(ROW()-19)/6)), ABS(AC487-INDIRECT("'summary | ALG^({\gamma}) (low cost instances)'!AG"&amp;ROW('summary | ALG^({gamma}) (low co'!AG$14)+(ROW()-19)/6)))&lt;0.01, "ok", "not ok")</f>
        <v>ok</v>
      </c>
      <c r="AE487" s="26">
        <f t="shared" ref="AE487:AF487" si="402">AVERAGE(AE482:AE486)</f>
        <v>13460.396</v>
      </c>
      <c r="AF487" s="26">
        <f t="shared" si="402"/>
        <v>13460.396</v>
      </c>
      <c r="AG487" s="26">
        <f>100*AVERAGE(AG482:AG486)</f>
        <v>0</v>
      </c>
      <c r="AH487" s="26">
        <f>AVERAGE(AH482:AH486)</f>
        <v>4277.311442</v>
      </c>
      <c r="AI487" s="59" t="str">
        <f>IF(MAX(ABS(AE487-INDIRECT("'summary | ALG^({\gamma}) (low cost instances)'!AJ"&amp;ROW('summary | ALG^({gamma}) (low co'!$AJ$14)+(ROW()-19)/6)), ABS(AF487-INDIRECT("'summary | ALG^({\gamma}) (low cost instances)'!AK"&amp;ROW('summary | ALG^({gamma}) (low co'!$AK$14)+(ROW()-19)/6)), ABS(AG487-INDIRECT("'summary | ALG^({\gamma}) (low cost instances)'!AL"&amp;ROW('summary | ALG^({gamma}) (low co'!$AL$14)+(ROW()-19)/6)), ABS(AH487-INDIRECT("'summary | ALG^({\gamma}) (low cost instances)'!AM"&amp;ROW('summary | ALG^({gamma}) (low co'!$AM$14)+(ROW()-19)/6)))&lt;0.01, "ok", "not ok")</f>
        <v>ok</v>
      </c>
      <c r="AJ487" s="26">
        <f t="shared" ref="AJ487:AK487" si="403">AVERAGE(AJ482:AJ486)</f>
        <v>16323.26</v>
      </c>
      <c r="AK487" s="26">
        <f t="shared" si="403"/>
        <v>16202.86</v>
      </c>
      <c r="AL487" s="26">
        <f>100*AVERAGE(AL482:AL486)</f>
        <v>0.6875399826</v>
      </c>
      <c r="AM487" s="26">
        <f>AVERAGE(AM482:AM486)</f>
        <v>3141.476343</v>
      </c>
      <c r="AN487" s="59" t="str">
        <f>IF(MAX(ABS(AJ487-INDIRECT("'summary | ALG^({\gamma}) (low cost instances)'!AV"&amp;ROW('summary | ALG^({gamma}) (low co'!$AV$14)+(ROW()-19)/6)), ABS(AK487-INDIRECT("'summary | ALG^({\gamma}) (low cost instances)'!AW"&amp;ROW('summary | ALG^({gamma}) (low co'!$AW$14)+(ROW()-19)/6)), ABS(AL487-INDIRECT("'summary | ALG^({\gamma}) (low cost instances)'!AX"&amp;ROW('summary | ALG^({gamma}) (low co'!$AX$14)+(ROW()-19)/6)), ABS(AM487-INDIRECT("'summary | ALG^({\gamma}) (low cost instances)'!AY"&amp;ROW('summary | ALG^({gamma}) (low co'!$AY$14)+(ROW()-19)/6)))&lt;0.01, "ok", "not ok")</f>
        <v>ok</v>
      </c>
    </row>
    <row r="488">
      <c r="D488" s="80">
        <v>30.0</v>
      </c>
      <c r="E488" s="68" t="s">
        <v>57</v>
      </c>
      <c r="F488" s="21">
        <v>17195.77</v>
      </c>
      <c r="G488" s="21">
        <v>17195.77</v>
      </c>
      <c r="H488" s="21">
        <v>0.0</v>
      </c>
      <c r="I488" s="21">
        <v>2141.47949695587</v>
      </c>
      <c r="J488" s="58"/>
      <c r="K488" s="21">
        <v>16865.46</v>
      </c>
      <c r="L488" s="21">
        <v>14995.2734761535</v>
      </c>
      <c r="M488" s="21">
        <v>0.110888557077392</v>
      </c>
      <c r="N488" s="21">
        <v>7208.41788506508</v>
      </c>
      <c r="O488" s="58"/>
      <c r="P488" s="21">
        <v>16976.15</v>
      </c>
      <c r="Q488" s="21">
        <v>13091.3267892071</v>
      </c>
      <c r="R488" s="21">
        <v>0.228840061544752</v>
      </c>
      <c r="S488" s="21">
        <v>7199.53058600426</v>
      </c>
      <c r="T488" s="58"/>
      <c r="U488" s="21">
        <v>16696.28</v>
      </c>
      <c r="V488" s="21">
        <v>11165.9976701161</v>
      </c>
      <c r="W488" s="21">
        <v>0.331228413148553</v>
      </c>
      <c r="X488" s="21">
        <v>7200.15704774857</v>
      </c>
      <c r="Y488" s="58"/>
      <c r="Z488" s="21">
        <v>17527.48</v>
      </c>
      <c r="AA488" s="21">
        <v>9026.08988345974</v>
      </c>
      <c r="AB488" s="21">
        <v>0.48503208199583</v>
      </c>
      <c r="AC488" s="21">
        <v>7200.54286313057</v>
      </c>
      <c r="AD488" s="58"/>
      <c r="AE488" s="21">
        <v>17456.9</v>
      </c>
      <c r="AF488" s="21">
        <v>17456.9</v>
      </c>
      <c r="AG488" s="21">
        <v>0.0</v>
      </c>
      <c r="AH488" s="21">
        <v>6869.80508875847</v>
      </c>
      <c r="AI488" s="58"/>
      <c r="AJ488" s="21">
        <v>17195.77</v>
      </c>
      <c r="AK488" s="21">
        <v>17195.77</v>
      </c>
      <c r="AL488" s="21">
        <v>0.0</v>
      </c>
      <c r="AM488" s="21">
        <v>4872.27679085732</v>
      </c>
      <c r="AN488" s="58"/>
    </row>
    <row r="489">
      <c r="E489" s="68" t="s">
        <v>58</v>
      </c>
      <c r="F489" s="21">
        <v>16116.81</v>
      </c>
      <c r="G489" s="21">
        <v>16116.81</v>
      </c>
      <c r="H489" s="21">
        <v>0.0</v>
      </c>
      <c r="I489" s="21">
        <v>290.016483068466</v>
      </c>
      <c r="J489" s="58"/>
      <c r="K489" s="21">
        <v>14966.17</v>
      </c>
      <c r="L489" s="21">
        <v>14966.17</v>
      </c>
      <c r="M489" s="21">
        <v>0.0</v>
      </c>
      <c r="N489" s="21">
        <v>6517.47796320915</v>
      </c>
      <c r="O489" s="58"/>
      <c r="P489" s="21">
        <v>12774.02</v>
      </c>
      <c r="Q489" s="21">
        <v>12575.6707289623</v>
      </c>
      <c r="R489" s="21">
        <v>0.0155275528798046</v>
      </c>
      <c r="S489" s="21">
        <v>7200.55614185333</v>
      </c>
      <c r="T489" s="58"/>
      <c r="U489" s="21">
        <v>12510.81</v>
      </c>
      <c r="V489" s="21">
        <v>10376.404776982</v>
      </c>
      <c r="W489" s="21">
        <v>0.170604878742301</v>
      </c>
      <c r="X489" s="21">
        <v>7203.37486767769</v>
      </c>
      <c r="Y489" s="58"/>
      <c r="Z489" s="21">
        <v>12171.6</v>
      </c>
      <c r="AA489" s="21">
        <v>9429.73123314395</v>
      </c>
      <c r="AB489" s="21">
        <v>0.225267735290023</v>
      </c>
      <c r="AC489" s="21">
        <v>7201.51936388016</v>
      </c>
      <c r="AD489" s="58"/>
      <c r="AE489" s="21">
        <v>13139.0</v>
      </c>
      <c r="AF489" s="21">
        <v>13139.0</v>
      </c>
      <c r="AG489" s="21">
        <v>0.0</v>
      </c>
      <c r="AH489" s="21">
        <v>5842.35476922989</v>
      </c>
      <c r="AI489" s="58"/>
      <c r="AJ489" s="21">
        <v>16116.81</v>
      </c>
      <c r="AK489" s="21">
        <v>16116.81</v>
      </c>
      <c r="AL489" s="21">
        <v>0.0</v>
      </c>
      <c r="AM489" s="21">
        <v>343.700723171234</v>
      </c>
      <c r="AN489" s="58"/>
    </row>
    <row r="490">
      <c r="E490" s="68" t="s">
        <v>59</v>
      </c>
      <c r="F490" s="21">
        <v>15633.77</v>
      </c>
      <c r="G490" s="21">
        <v>15633.77</v>
      </c>
      <c r="H490" s="21">
        <v>0.0</v>
      </c>
      <c r="I490" s="21">
        <v>238.632874011993</v>
      </c>
      <c r="J490" s="58"/>
      <c r="K490" s="21">
        <v>13119.59</v>
      </c>
      <c r="L490" s="21">
        <v>13119.59</v>
      </c>
      <c r="M490" s="21">
        <v>0.0</v>
      </c>
      <c r="N490" s="21">
        <v>2601.70282578468</v>
      </c>
      <c r="O490" s="58"/>
      <c r="P490" s="21">
        <v>11705.52</v>
      </c>
      <c r="Q490" s="21">
        <v>11594.6016845419</v>
      </c>
      <c r="R490" s="21">
        <v>0.0094757273028525</v>
      </c>
      <c r="S490" s="21">
        <v>7201.85747003555</v>
      </c>
      <c r="T490" s="58"/>
      <c r="U490" s="21">
        <v>12054.0598900157</v>
      </c>
      <c r="V490" s="21">
        <v>9699.93734404478</v>
      </c>
      <c r="W490" s="21">
        <v>0.195297067332547</v>
      </c>
      <c r="X490" s="21">
        <v>7200.18059587479</v>
      </c>
      <c r="Y490" s="58"/>
      <c r="Z490" s="21">
        <v>11496.97</v>
      </c>
      <c r="AA490" s="21">
        <v>8539.23133491173</v>
      </c>
      <c r="AB490" s="21">
        <v>0.25726244959222</v>
      </c>
      <c r="AC490" s="21">
        <v>7200.46106386185</v>
      </c>
      <c r="AD490" s="58"/>
      <c r="AE490" s="21">
        <v>11921.71</v>
      </c>
      <c r="AF490" s="21">
        <v>11921.71</v>
      </c>
      <c r="AG490" s="21">
        <v>0.0</v>
      </c>
      <c r="AH490" s="21">
        <v>4274.62808299065</v>
      </c>
      <c r="AI490" s="58"/>
      <c r="AJ490" s="21">
        <v>15633.77</v>
      </c>
      <c r="AK490" s="21">
        <v>15633.77</v>
      </c>
      <c r="AL490" s="21">
        <v>0.0</v>
      </c>
      <c r="AM490" s="21">
        <v>203.242835521698</v>
      </c>
      <c r="AN490" s="58"/>
    </row>
    <row r="491">
      <c r="E491" s="68" t="s">
        <v>60</v>
      </c>
      <c r="F491" s="21">
        <v>15210.24</v>
      </c>
      <c r="G491" s="21">
        <v>15210.24</v>
      </c>
      <c r="H491" s="21">
        <v>0.0</v>
      </c>
      <c r="I491" s="21">
        <v>84.031046628952</v>
      </c>
      <c r="J491" s="58"/>
      <c r="K491" s="21">
        <v>14311.39</v>
      </c>
      <c r="L491" s="21">
        <v>14311.39</v>
      </c>
      <c r="M491" s="21">
        <v>0.0</v>
      </c>
      <c r="N491" s="21">
        <v>1201.55647516251</v>
      </c>
      <c r="O491" s="58"/>
      <c r="P491" s="61">
        <v>13378.07</v>
      </c>
      <c r="Q491" s="61">
        <v>12341.1368100339</v>
      </c>
      <c r="R491" s="61">
        <v>0.0775099240747077</v>
      </c>
      <c r="S491" s="61">
        <v>7199.33818078041</v>
      </c>
      <c r="T491" s="58"/>
      <c r="U491" s="61">
        <v>12946.58</v>
      </c>
      <c r="V491" s="61">
        <v>10038.8411198953</v>
      </c>
      <c r="W491" s="61">
        <v>0.224595134784995</v>
      </c>
      <c r="X491" s="61">
        <v>7203.75944495201</v>
      </c>
      <c r="Y491" s="58"/>
      <c r="Z491" s="61">
        <v>14504.23</v>
      </c>
      <c r="AA491" s="61">
        <v>8789.42840919048</v>
      </c>
      <c r="AB491" s="61">
        <v>0.394009305617018</v>
      </c>
      <c r="AC491" s="61">
        <v>7202.76225590706</v>
      </c>
      <c r="AD491" s="58"/>
      <c r="AE491" s="21">
        <v>12615.76</v>
      </c>
      <c r="AF491" s="21">
        <v>12615.76</v>
      </c>
      <c r="AG491" s="21">
        <v>0.0</v>
      </c>
      <c r="AH491" s="21">
        <v>6741.71623277664</v>
      </c>
      <c r="AI491" s="58"/>
      <c r="AJ491" s="21">
        <v>15275.2</v>
      </c>
      <c r="AK491" s="21">
        <v>15275.2</v>
      </c>
      <c r="AL491" s="21">
        <v>0.0</v>
      </c>
      <c r="AM491" s="21">
        <v>886.81291437149</v>
      </c>
      <c r="AN491" s="58"/>
    </row>
    <row r="492">
      <c r="E492" s="68" t="s">
        <v>61</v>
      </c>
      <c r="F492" s="21">
        <v>15310.93</v>
      </c>
      <c r="G492" s="21">
        <v>14909.93</v>
      </c>
      <c r="H492" s="21">
        <v>0.0261904404239323</v>
      </c>
      <c r="I492" s="21">
        <v>7196.32511806488</v>
      </c>
      <c r="J492" s="58"/>
      <c r="K492" s="21">
        <v>13755.94</v>
      </c>
      <c r="L492" s="21">
        <v>12433.8047754614</v>
      </c>
      <c r="M492" s="21">
        <v>0.0961137679096157</v>
      </c>
      <c r="N492" s="21">
        <v>7198.9612557888</v>
      </c>
      <c r="O492" s="58"/>
      <c r="P492" s="21">
        <v>14243.01</v>
      </c>
      <c r="Q492" s="21">
        <v>11851.9749490782</v>
      </c>
      <c r="R492" s="21">
        <v>0.167874280150178</v>
      </c>
      <c r="S492" s="21">
        <v>7199.78775286674</v>
      </c>
      <c r="T492" s="58"/>
      <c r="U492" s="21">
        <v>13689.65</v>
      </c>
      <c r="V492" s="21">
        <v>9941.98171894815</v>
      </c>
      <c r="W492" s="21">
        <v>0.273759247391413</v>
      </c>
      <c r="X492" s="21">
        <v>7199.58618307114</v>
      </c>
      <c r="Y492" s="58"/>
      <c r="Z492" s="21">
        <v>14702.61</v>
      </c>
      <c r="AA492" s="21">
        <v>7647.34234720896</v>
      </c>
      <c r="AB492" s="21">
        <v>0.479864979945128</v>
      </c>
      <c r="AC492" s="21">
        <v>7200.71381497383</v>
      </c>
      <c r="AD492" s="58"/>
      <c r="AE492" s="21">
        <v>13234.94</v>
      </c>
      <c r="AF492" s="21">
        <v>13234.94</v>
      </c>
      <c r="AG492" s="21">
        <v>0.0</v>
      </c>
      <c r="AH492" s="21">
        <v>6868.65352797508</v>
      </c>
      <c r="AI492" s="58"/>
      <c r="AJ492" s="21">
        <v>15353.97</v>
      </c>
      <c r="AK492" s="21">
        <v>15180.97</v>
      </c>
      <c r="AL492" s="21">
        <v>0.0112674441854453</v>
      </c>
      <c r="AM492" s="21">
        <v>7197.5847067833</v>
      </c>
      <c r="AN492" s="58"/>
    </row>
    <row r="493">
      <c r="E493" s="57" t="s">
        <v>21</v>
      </c>
      <c r="F493" s="26">
        <f t="shared" ref="F493:G493" si="404">AVERAGE(F488:F492)</f>
        <v>15893.504</v>
      </c>
      <c r="G493" s="26">
        <f t="shared" si="404"/>
        <v>15813.304</v>
      </c>
      <c r="H493" s="26">
        <f>100*AVERAGE(H488:H492)</f>
        <v>0.5238088085</v>
      </c>
      <c r="I493" s="26">
        <f>AVERAGE(I488:I492)</f>
        <v>1990.097004</v>
      </c>
      <c r="J493" s="59" t="str">
        <f>IF(MAX(ABS($F493-INDIRECT("'summary | ALG^({\gamma}) (low cost instances)'!F"&amp;ROW('summary | ALG^({gamma}) (low co'!$F$14)+(ROW()-19)/6)), ABS($G493-INDIRECT("'summary | ALG^({\gamma}) (low cost instances)'!G"&amp;ROW('summary | ALG^({gamma}) (low co'!$G$14)+(ROW()-19)/6)), ABS($H493-INDIRECT("'summary | ALG^({\gamma}) (low cost instances)'!H"&amp;ROW('summary | ALG^({gamma}) (low co'!$H$14)+(ROW()-19)/6)), ABS($I493-INDIRECT("'summary | ALG^({\gamma}) (low cost instances)'!I"&amp;ROW('summary | ALG^({gamma}) (low co'!$I$14)+(ROW()-19)/6)))&lt;0.001, "ok", "not ok")</f>
        <v>ok</v>
      </c>
      <c r="K493" s="26">
        <f t="shared" ref="K493:L493" si="405">AVERAGE(K488:K492)</f>
        <v>14603.71</v>
      </c>
      <c r="L493" s="26">
        <f t="shared" si="405"/>
        <v>13965.24565</v>
      </c>
      <c r="M493" s="26">
        <f>100*AVERAGE(M488:M492)</f>
        <v>4.1400465</v>
      </c>
      <c r="N493" s="26">
        <f>AVERAGE(N488:N492)</f>
        <v>4945.623281</v>
      </c>
      <c r="O493" s="59" t="str">
        <f>IF(MAX(ABS(K493-INDIRECT("'summary | ALG^({\gamma}) (low cost instances)'!L"&amp;ROW('summary | ALG^({gamma}) (low co'!$L$14)+(ROW()-19)/6)), ABS(L493-INDIRECT("'summary | ALG^({\gamma}) (low cost instances)'!M"&amp;ROW('summary | ALG^({gamma}) (low co'!$M$14)+(ROW()-19)/6)), ABS($M493-INDIRECT("'summary | ALG^({\gamma}) (low cost instances)'!N"&amp;ROW('summary | ALG^({gamma}) (low co'!$N$14)+(ROW()-19)/6)), ABS($N493-INDIRECT("'summary | ALG^({\gamma}) (low cost instances)'!O"&amp;ROW('summary | ALG^({gamma}) (low co'!$O$14)+(ROW()-19)/6)))&lt;0.01, "ok", "not ok")</f>
        <v>ok</v>
      </c>
      <c r="P493" s="26">
        <f t="shared" ref="P493:Q493" si="406">AVERAGE(P488:P492)</f>
        <v>13815.354</v>
      </c>
      <c r="Q493" s="26">
        <f t="shared" si="406"/>
        <v>12290.94219</v>
      </c>
      <c r="R493" s="26">
        <f>100*AVERAGE(R488:R492)</f>
        <v>9.984550919</v>
      </c>
      <c r="S493" s="26">
        <f>AVERAGE(S488:S492)</f>
        <v>7200.214026</v>
      </c>
      <c r="T493" s="59" t="str">
        <f>IF(MAX(ABS(P493-INDIRECT("'summary | ALG^({\gamma}) (low cost instances)'!R"&amp;ROW('summary | ALG^({gamma}) (low co'!R$14)+(ROW()-19)/6)), ABS(Q493-INDIRECT("'summary | ALG^({\gamma}) (low cost instances)'!S"&amp;ROW('summary | ALG^({gamma}) (low co'!S$14)+(ROW()-19)/6)), ABS(R493-INDIRECT("'summary | ALG^({\gamma}) (low cost instances)'!T"&amp;ROW('summary | ALG^({gamma}) (low co'!$T$14)+(ROW()-19)/6)), ABS(S493-INDIRECT("'summary | ALG^({\gamma}) (low cost instances)'!U"&amp;ROW('summary | ALG^({gamma}) (low co'!$U$14)+(ROW()-19)/6)))&lt;0.01, "ok", "not ok")</f>
        <v>ok</v>
      </c>
      <c r="U493" s="26">
        <f t="shared" ref="U493:V493" si="407">AVERAGE(U488:U492)</f>
        <v>13579.47598</v>
      </c>
      <c r="V493" s="26">
        <f t="shared" si="407"/>
        <v>10244.63253</v>
      </c>
      <c r="W493" s="26">
        <f>100*AVERAGE(W488:W492)</f>
        <v>23.90969483</v>
      </c>
      <c r="X493" s="26">
        <f>AVERAGE(X488:X492)</f>
        <v>7201.411628</v>
      </c>
      <c r="Y493" s="59" t="str">
        <f>IF(MAX(ABS(U493-INDIRECT("'summary | ALG^({\gamma}) (low cost instances)'!X"&amp;ROW('summary | ALG^({gamma}) (low co'!X$14)+(ROW()-19)/6)), ABS(V493-INDIRECT("'summary | ALG^({\gamma}) (low cost instances)'!Y"&amp;ROW('summary | ALG^({gamma}) (low co'!Y$14)+(ROW()-19)/6)), ABS(W493-INDIRECT("'summary | ALG^({\gamma}) (low cost instances)'!Z"&amp;ROW('summary | ALG^({gamma}) (low co'!Z$14)+(ROW()-19)/6)), ABS(X493-INDIRECT("'summary | ALG^({\gamma}) (low cost instances)'!AA"&amp;ROW('summary | ALG^({gamma}) (low co'!AA$14)+(ROW()-19)/6)))&lt;0.00001, "ok", "not ok")</f>
        <v>ok</v>
      </c>
      <c r="Z493" s="26">
        <f t="shared" ref="Z493:AA493" si="408">AVERAGE(Z488:Z492)</f>
        <v>14080.578</v>
      </c>
      <c r="AA493" s="26">
        <f t="shared" si="408"/>
        <v>8686.364642</v>
      </c>
      <c r="AB493" s="26">
        <f>100*AVERAGE(AB488:AB492)</f>
        <v>36.82873105</v>
      </c>
      <c r="AC493" s="26">
        <f>AVERAGE(AC488:AC492)</f>
        <v>7201.199872</v>
      </c>
      <c r="AD493" s="59" t="str">
        <f>IF(MAX(ABS(Z493-INDIRECT("'summary | ALG^({\gamma}) (low cost instances)'!AD"&amp;ROW('summary | ALG^({gamma}) (low co'!AD$14)+(ROW()-19)/6)), ABS(AA493-INDIRECT("'summary | ALG^({\gamma}) (low cost instances)'!AE"&amp;ROW('summary | ALG^({gamma}) (low co'!AE$14)+(ROW()-19)/6)), ABS(AB493-INDIRECT("'summary | ALG^({\gamma}) (low cost instances)'!AF"&amp;ROW('summary | ALG^({gamma}) (low co'!AF$14)+(ROW()-19)/6)), ABS(AC493-INDIRECT("'summary | ALG^({\gamma}) (low cost instances)'!AG"&amp;ROW('summary | ALG^({gamma}) (low co'!AG$14)+(ROW()-19)/6)))&lt;0.01, "ok", "not ok")</f>
        <v>ok</v>
      </c>
      <c r="AE493" s="26">
        <f t="shared" ref="AE493:AF493" si="409">AVERAGE(AE488:AE492)</f>
        <v>13673.662</v>
      </c>
      <c r="AF493" s="26">
        <f t="shared" si="409"/>
        <v>13673.662</v>
      </c>
      <c r="AG493" s="26">
        <f>100*AVERAGE(AG488:AG492)</f>
        <v>0</v>
      </c>
      <c r="AH493" s="26">
        <f>AVERAGE(AH488:AH492)</f>
        <v>6119.43154</v>
      </c>
      <c r="AI493" s="59" t="str">
        <f>IF(MAX(ABS(AE493-INDIRECT("'summary | ALG^({\gamma}) (low cost instances)'!AJ"&amp;ROW('summary | ALG^({gamma}) (low co'!$AJ$14)+(ROW()-19)/6)), ABS(AF493-INDIRECT("'summary | ALG^({\gamma}) (low cost instances)'!AK"&amp;ROW('summary | ALG^({gamma}) (low co'!$AK$14)+(ROW()-19)/6)), ABS(AG493-INDIRECT("'summary | ALG^({\gamma}) (low cost instances)'!AL"&amp;ROW('summary | ALG^({gamma}) (low co'!$AL$14)+(ROW()-19)/6)), ABS(AH493-INDIRECT("'summary | ALG^({\gamma}) (low cost instances)'!AM"&amp;ROW('summary | ALG^({gamma}) (low co'!$AM$14)+(ROW()-19)/6)))&lt;0.01, "ok", "not ok")</f>
        <v>ok</v>
      </c>
      <c r="AJ493" s="26">
        <f t="shared" ref="AJ493:AK493" si="410">AVERAGE(AJ488:AJ492)</f>
        <v>15915.104</v>
      </c>
      <c r="AK493" s="26">
        <f t="shared" si="410"/>
        <v>15880.504</v>
      </c>
      <c r="AL493" s="26">
        <f>100*AVERAGE(AL488:AL492)</f>
        <v>0.2253488837</v>
      </c>
      <c r="AM493" s="26">
        <f>AVERAGE(AM488:AM492)</f>
        <v>2700.723594</v>
      </c>
      <c r="AN493" s="59" t="str">
        <f>IF(MAX(ABS(AJ493-INDIRECT("'summary | ALG^({\gamma}) (low cost instances)'!AV"&amp;ROW('summary | ALG^({gamma}) (low co'!$AV$14)+(ROW()-19)/6)), ABS(AK493-INDIRECT("'summary | ALG^({\gamma}) (low cost instances)'!AW"&amp;ROW('summary | ALG^({gamma}) (low co'!$AW$14)+(ROW()-19)/6)), ABS(AL493-INDIRECT("'summary | ALG^({\gamma}) (low cost instances)'!AX"&amp;ROW('summary | ALG^({gamma}) (low co'!$AX$14)+(ROW()-19)/6)), ABS(AM493-INDIRECT("'summary | ALG^({\gamma}) (low cost instances)'!AY"&amp;ROW('summary | ALG^({gamma}) (low co'!$AY$14)+(ROW()-19)/6)))&lt;0.01, "ok", "not ok")</f>
        <v>ok</v>
      </c>
    </row>
    <row r="494">
      <c r="B494" s="79"/>
      <c r="E494" s="11"/>
      <c r="F494" s="7"/>
      <c r="G494" s="7"/>
      <c r="H494" s="7"/>
      <c r="I494" s="7"/>
      <c r="J494" s="58"/>
      <c r="K494" s="32"/>
      <c r="L494" s="32"/>
      <c r="M494" s="32"/>
      <c r="N494" s="32"/>
      <c r="O494" s="58"/>
      <c r="AE494" s="11"/>
      <c r="AF494" s="11"/>
      <c r="AG494" s="11"/>
      <c r="AH494" s="11"/>
      <c r="AI494" s="58"/>
      <c r="AJ494" s="11"/>
      <c r="AK494" s="11"/>
      <c r="AL494" s="11"/>
      <c r="AM494" s="11"/>
      <c r="AN494" s="58"/>
    </row>
    <row r="495">
      <c r="B495" s="79"/>
      <c r="E495" s="21" t="s">
        <v>82</v>
      </c>
      <c r="F495" s="64">
        <f>COUNTIF(F4:F493, "-")</f>
        <v>7</v>
      </c>
      <c r="G495" s="7"/>
      <c r="H495" s="7"/>
      <c r="I495" s="7"/>
      <c r="J495" s="50" t="str">
        <f>IF(COUNTIF(J9:J493, "&lt;&gt;" &amp; "ok") - COUNTBLANK(J9:J493)&gt;0, "not ready", "ready to go")</f>
        <v>ready to go</v>
      </c>
      <c r="K495" s="64">
        <f>COUNTIF(K4:K493, "-")</f>
        <v>2</v>
      </c>
      <c r="L495" s="32"/>
      <c r="M495" s="32"/>
      <c r="N495" s="32"/>
      <c r="O495" s="50" t="str">
        <f>IF(COUNTIF(O9:O493, "&lt;&gt;" &amp; "ok") - COUNTBLANK(O9:O493)&gt;0, "not ready", "ready to go")</f>
        <v>ready to go</v>
      </c>
      <c r="P495" s="64">
        <f>COUNTIF(P4:P493, "-")</f>
        <v>1</v>
      </c>
      <c r="T495" s="50" t="str">
        <f>IF(COUNTIF(T9:T493, "&lt;&gt;" &amp; "ok") - COUNTBLANK(T9:T493)&gt;0, "not ready", "ready to go")</f>
        <v>ready to go</v>
      </c>
      <c r="U495" s="64">
        <f>COUNTIF(U4:U493, "-")</f>
        <v>1</v>
      </c>
      <c r="Y495" s="50" t="str">
        <f>IF(COUNTIF(Y9:Y493, "&lt;&gt;" &amp; "ok") - COUNTBLANK(Y9:Y493)&gt;0, "not ready", "ready to go")</f>
        <v>ready to go</v>
      </c>
      <c r="Z495" s="64">
        <f>COUNTIF(Z4:Z493, "-")</f>
        <v>1</v>
      </c>
      <c r="AD495" s="50" t="str">
        <f>IF(COUNTIF(AD9:AD493, "&lt;&gt;" &amp; "ok") - COUNTBLANK(AD9:AD493)&gt;0, "not ready", "ready to go")</f>
        <v>ready to go</v>
      </c>
      <c r="AE495" s="64">
        <f>COUNTIF(AE4:AE493, "-")</f>
        <v>1</v>
      </c>
      <c r="AF495" s="11"/>
      <c r="AG495" s="11"/>
      <c r="AH495" s="11"/>
      <c r="AI495" s="50" t="str">
        <f>IF(COUNTIF(AI9:AI493, "&lt;&gt;" &amp; "ok") - COUNTBLANK(AI9:AI493)&gt;0, "not ready", "ready to go")</f>
        <v>ready to go</v>
      </c>
      <c r="AJ495" s="64">
        <f>COUNTIF(AJ4:AJ493, "-")</f>
        <v>4</v>
      </c>
      <c r="AK495" s="11"/>
      <c r="AL495" s="11"/>
      <c r="AM495" s="11"/>
      <c r="AN495" s="50" t="str">
        <f>IF(COUNTIF(AN9:AN493, "&lt;&gt;" &amp; "ok") - COUNTBLANK(AN9:AN493)&gt;0, "not ready", "ready to go")</f>
        <v>ready to go</v>
      </c>
    </row>
    <row r="496">
      <c r="B496" s="79"/>
      <c r="E496" s="11"/>
      <c r="F496" s="7"/>
      <c r="G496" s="7"/>
      <c r="H496" s="7"/>
      <c r="I496" s="7"/>
      <c r="J496" s="58"/>
      <c r="K496" s="32"/>
      <c r="L496" s="32"/>
      <c r="M496" s="32"/>
      <c r="N496" s="32"/>
      <c r="O496" s="58"/>
      <c r="AE496" s="11"/>
      <c r="AF496" s="11"/>
      <c r="AG496" s="11"/>
      <c r="AH496" s="11"/>
      <c r="AI496" s="58"/>
      <c r="AJ496" s="11"/>
      <c r="AK496" s="11"/>
      <c r="AL496" s="11"/>
      <c r="AM496" s="11"/>
      <c r="AN496" s="58"/>
    </row>
    <row r="497">
      <c r="B497" s="79"/>
      <c r="E497" s="11"/>
      <c r="F497" s="7"/>
      <c r="G497" s="7"/>
      <c r="H497" s="7"/>
      <c r="I497" s="7"/>
      <c r="J497" s="58"/>
      <c r="K497" s="32"/>
      <c r="L497" s="32"/>
      <c r="M497" s="32"/>
      <c r="N497" s="32"/>
      <c r="O497" s="58"/>
      <c r="AE497" s="11"/>
      <c r="AF497" s="11"/>
      <c r="AG497" s="11"/>
      <c r="AH497" s="11"/>
      <c r="AI497" s="58"/>
      <c r="AJ497" s="11"/>
      <c r="AK497" s="11"/>
      <c r="AL497" s="11"/>
      <c r="AM497" s="11"/>
      <c r="AN497" s="58"/>
    </row>
    <row r="498">
      <c r="B498" s="79"/>
      <c r="E498" s="11"/>
      <c r="F498" s="7"/>
      <c r="G498" s="7"/>
      <c r="H498" s="7"/>
      <c r="I498" s="7"/>
      <c r="J498" s="58"/>
      <c r="K498" s="32"/>
      <c r="L498" s="32"/>
      <c r="M498" s="32"/>
      <c r="N498" s="32"/>
      <c r="O498" s="58"/>
      <c r="AE498" s="11"/>
      <c r="AF498" s="11"/>
      <c r="AG498" s="11"/>
      <c r="AH498" s="11"/>
      <c r="AI498" s="58"/>
      <c r="AJ498" s="11"/>
      <c r="AK498" s="11"/>
      <c r="AL498" s="11"/>
      <c r="AM498" s="11"/>
      <c r="AN498" s="58"/>
    </row>
    <row r="499">
      <c r="B499" s="79"/>
      <c r="E499" s="11"/>
      <c r="F499" s="7"/>
      <c r="G499" s="7"/>
      <c r="H499" s="7"/>
      <c r="I499" s="7"/>
      <c r="J499" s="58"/>
      <c r="K499" s="32"/>
      <c r="L499" s="32"/>
      <c r="M499" s="32"/>
      <c r="N499" s="32"/>
      <c r="O499" s="58"/>
      <c r="AE499" s="11"/>
      <c r="AF499" s="11"/>
      <c r="AG499" s="11"/>
      <c r="AH499" s="11"/>
      <c r="AI499" s="58"/>
      <c r="AJ499" s="11"/>
      <c r="AK499" s="11"/>
      <c r="AL499" s="11"/>
      <c r="AM499" s="11"/>
      <c r="AN499" s="58"/>
    </row>
    <row r="500">
      <c r="B500" s="79"/>
      <c r="E500" s="11"/>
      <c r="F500" s="7"/>
      <c r="G500" s="7"/>
      <c r="H500" s="7"/>
      <c r="I500" s="7"/>
      <c r="J500" s="58"/>
      <c r="K500" s="32"/>
      <c r="L500" s="32"/>
      <c r="M500" s="32"/>
      <c r="N500" s="32"/>
      <c r="O500" s="58"/>
      <c r="AE500" s="11"/>
      <c r="AF500" s="11"/>
      <c r="AG500" s="11"/>
      <c r="AH500" s="11"/>
      <c r="AI500" s="58"/>
      <c r="AJ500" s="11"/>
      <c r="AK500" s="11"/>
      <c r="AL500" s="11"/>
      <c r="AM500" s="11"/>
      <c r="AN500" s="58"/>
    </row>
    <row r="501">
      <c r="B501" s="79"/>
      <c r="E501" s="11"/>
      <c r="F501" s="7"/>
      <c r="G501" s="7"/>
      <c r="H501" s="7"/>
      <c r="I501" s="7"/>
      <c r="J501" s="58"/>
      <c r="K501" s="32"/>
      <c r="L501" s="32"/>
      <c r="M501" s="32"/>
      <c r="N501" s="32"/>
      <c r="O501" s="58"/>
      <c r="AE501" s="11"/>
      <c r="AF501" s="11"/>
      <c r="AG501" s="11"/>
      <c r="AH501" s="11"/>
      <c r="AI501" s="58"/>
      <c r="AJ501" s="11"/>
      <c r="AK501" s="11"/>
      <c r="AL501" s="11"/>
      <c r="AM501" s="11"/>
      <c r="AN501" s="58"/>
    </row>
    <row r="502">
      <c r="B502" s="79"/>
      <c r="E502" s="11"/>
      <c r="F502" s="7"/>
      <c r="G502" s="7"/>
      <c r="H502" s="7"/>
      <c r="I502" s="7"/>
      <c r="J502" s="58"/>
      <c r="K502" s="32"/>
      <c r="L502" s="32"/>
      <c r="M502" s="32"/>
      <c r="N502" s="32"/>
      <c r="O502" s="58"/>
      <c r="AE502" s="11"/>
      <c r="AF502" s="11"/>
      <c r="AG502" s="11"/>
      <c r="AH502" s="11"/>
      <c r="AI502" s="58"/>
      <c r="AJ502" s="11"/>
      <c r="AK502" s="11"/>
      <c r="AL502" s="11"/>
      <c r="AM502" s="11"/>
      <c r="AN502" s="58"/>
    </row>
    <row r="503">
      <c r="B503" s="79"/>
      <c r="E503" s="11"/>
      <c r="F503" s="7"/>
      <c r="G503" s="7"/>
      <c r="H503" s="7"/>
      <c r="I503" s="7"/>
      <c r="J503" s="58"/>
      <c r="K503" s="32"/>
      <c r="L503" s="32"/>
      <c r="M503" s="32"/>
      <c r="N503" s="32"/>
      <c r="O503" s="58"/>
      <c r="AE503" s="11"/>
      <c r="AF503" s="11"/>
      <c r="AG503" s="11"/>
      <c r="AH503" s="11"/>
      <c r="AI503" s="58"/>
      <c r="AJ503" s="11"/>
      <c r="AK503" s="11"/>
      <c r="AL503" s="11"/>
      <c r="AM503" s="11"/>
      <c r="AN503" s="58"/>
    </row>
    <row r="504">
      <c r="B504" s="79"/>
      <c r="E504" s="11"/>
      <c r="F504" s="7"/>
      <c r="G504" s="7"/>
      <c r="H504" s="7"/>
      <c r="I504" s="7"/>
      <c r="J504" s="58"/>
      <c r="K504" s="32"/>
      <c r="L504" s="32"/>
      <c r="M504" s="32"/>
      <c r="N504" s="32"/>
      <c r="O504" s="58"/>
      <c r="AE504" s="11"/>
      <c r="AF504" s="11"/>
      <c r="AG504" s="11"/>
      <c r="AH504" s="11"/>
      <c r="AI504" s="58"/>
      <c r="AJ504" s="11"/>
      <c r="AK504" s="11"/>
      <c r="AL504" s="11"/>
      <c r="AM504" s="11"/>
      <c r="AN504" s="58"/>
    </row>
    <row r="505">
      <c r="B505" s="79"/>
      <c r="E505" s="11"/>
      <c r="F505" s="7"/>
      <c r="G505" s="7"/>
      <c r="H505" s="7"/>
      <c r="I505" s="7"/>
      <c r="J505" s="58"/>
      <c r="K505" s="32"/>
      <c r="L505" s="32"/>
      <c r="M505" s="32"/>
      <c r="N505" s="32"/>
      <c r="O505" s="58"/>
      <c r="AE505" s="11"/>
      <c r="AF505" s="11"/>
      <c r="AG505" s="11"/>
      <c r="AH505" s="11"/>
      <c r="AI505" s="58"/>
      <c r="AJ505" s="11"/>
      <c r="AK505" s="11"/>
      <c r="AL505" s="11"/>
      <c r="AM505" s="11"/>
      <c r="AN505" s="58"/>
    </row>
    <row r="506">
      <c r="B506" s="79"/>
      <c r="E506" s="11"/>
      <c r="F506" s="7"/>
      <c r="G506" s="7"/>
      <c r="H506" s="7"/>
      <c r="I506" s="7"/>
      <c r="J506" s="58"/>
      <c r="K506" s="32"/>
      <c r="L506" s="32"/>
      <c r="M506" s="32"/>
      <c r="N506" s="32"/>
      <c r="O506" s="58"/>
      <c r="AE506" s="11"/>
      <c r="AF506" s="11"/>
      <c r="AG506" s="11"/>
      <c r="AH506" s="11"/>
      <c r="AI506" s="58"/>
      <c r="AJ506" s="11"/>
      <c r="AK506" s="11"/>
      <c r="AL506" s="11"/>
      <c r="AM506" s="11"/>
      <c r="AN506" s="58"/>
    </row>
    <row r="507">
      <c r="B507" s="79"/>
      <c r="E507" s="11"/>
      <c r="F507" s="7"/>
      <c r="G507" s="7"/>
      <c r="H507" s="7"/>
      <c r="I507" s="7"/>
      <c r="J507" s="58"/>
      <c r="K507" s="32"/>
      <c r="L507" s="32"/>
      <c r="M507" s="32"/>
      <c r="N507" s="32"/>
      <c r="O507" s="58"/>
      <c r="AE507" s="11"/>
      <c r="AF507" s="11"/>
      <c r="AG507" s="11"/>
      <c r="AH507" s="11"/>
      <c r="AI507" s="58"/>
      <c r="AJ507" s="11"/>
      <c r="AK507" s="11"/>
      <c r="AL507" s="11"/>
      <c r="AM507" s="11"/>
      <c r="AN507" s="58"/>
    </row>
    <row r="508">
      <c r="B508" s="79"/>
      <c r="E508" s="11"/>
      <c r="F508" s="7"/>
      <c r="G508" s="7"/>
      <c r="H508" s="7"/>
      <c r="I508" s="7"/>
      <c r="J508" s="58"/>
      <c r="K508" s="32"/>
      <c r="L508" s="32"/>
      <c r="M508" s="32"/>
      <c r="N508" s="32"/>
      <c r="O508" s="58"/>
      <c r="AE508" s="11"/>
      <c r="AF508" s="11"/>
      <c r="AG508" s="11"/>
      <c r="AH508" s="11"/>
      <c r="AI508" s="58"/>
      <c r="AJ508" s="11"/>
      <c r="AK508" s="11"/>
      <c r="AL508" s="11"/>
      <c r="AM508" s="11"/>
      <c r="AN508" s="58"/>
    </row>
    <row r="509">
      <c r="B509" s="79"/>
      <c r="E509" s="11"/>
      <c r="F509" s="7"/>
      <c r="G509" s="7"/>
      <c r="H509" s="7"/>
      <c r="I509" s="7"/>
      <c r="J509" s="58"/>
      <c r="K509" s="32"/>
      <c r="L509" s="32"/>
      <c r="M509" s="32"/>
      <c r="N509" s="32"/>
      <c r="O509" s="58"/>
      <c r="AE509" s="11"/>
      <c r="AF509" s="11"/>
      <c r="AG509" s="11"/>
      <c r="AH509" s="11"/>
      <c r="AI509" s="58"/>
      <c r="AJ509" s="11"/>
      <c r="AK509" s="11"/>
      <c r="AL509" s="11"/>
      <c r="AM509" s="11"/>
      <c r="AN509" s="58"/>
    </row>
    <row r="510">
      <c r="B510" s="79"/>
      <c r="E510" s="11"/>
      <c r="F510" s="7"/>
      <c r="G510" s="7"/>
      <c r="H510" s="7"/>
      <c r="I510" s="7"/>
      <c r="J510" s="58"/>
      <c r="K510" s="32"/>
      <c r="L510" s="32"/>
      <c r="M510" s="32"/>
      <c r="N510" s="32"/>
      <c r="O510" s="58"/>
      <c r="AE510" s="11"/>
      <c r="AF510" s="11"/>
      <c r="AG510" s="11"/>
      <c r="AH510" s="11"/>
      <c r="AI510" s="58"/>
      <c r="AJ510" s="11"/>
      <c r="AK510" s="11"/>
      <c r="AL510" s="11"/>
      <c r="AM510" s="11"/>
      <c r="AN510" s="58"/>
    </row>
    <row r="511">
      <c r="B511" s="79"/>
      <c r="E511" s="11"/>
      <c r="F511" s="7"/>
      <c r="G511" s="7"/>
      <c r="H511" s="7"/>
      <c r="I511" s="7"/>
      <c r="J511" s="58"/>
      <c r="K511" s="32"/>
      <c r="L511" s="32"/>
      <c r="M511" s="32"/>
      <c r="N511" s="32"/>
      <c r="O511" s="58"/>
      <c r="AE511" s="11"/>
      <c r="AF511" s="11"/>
      <c r="AG511" s="11"/>
      <c r="AH511" s="11"/>
      <c r="AI511" s="58"/>
      <c r="AJ511" s="11"/>
      <c r="AK511" s="11"/>
      <c r="AL511" s="11"/>
      <c r="AM511" s="11"/>
      <c r="AN511" s="58"/>
    </row>
    <row r="512">
      <c r="B512" s="79"/>
      <c r="E512" s="11"/>
      <c r="F512" s="7"/>
      <c r="G512" s="7"/>
      <c r="H512" s="7"/>
      <c r="I512" s="7"/>
      <c r="J512" s="58"/>
      <c r="K512" s="32"/>
      <c r="L512" s="32"/>
      <c r="M512" s="32"/>
      <c r="N512" s="32"/>
      <c r="O512" s="58"/>
      <c r="AE512" s="11"/>
      <c r="AF512" s="11"/>
      <c r="AG512" s="11"/>
      <c r="AH512" s="11"/>
      <c r="AI512" s="58"/>
      <c r="AJ512" s="11"/>
      <c r="AK512" s="11"/>
      <c r="AL512" s="11"/>
      <c r="AM512" s="11"/>
      <c r="AN512" s="58"/>
    </row>
    <row r="513">
      <c r="B513" s="79"/>
      <c r="E513" s="11"/>
      <c r="F513" s="7"/>
      <c r="G513" s="7"/>
      <c r="H513" s="7"/>
      <c r="I513" s="7"/>
      <c r="J513" s="58"/>
      <c r="K513" s="32"/>
      <c r="L513" s="32"/>
      <c r="M513" s="32"/>
      <c r="N513" s="32"/>
      <c r="O513" s="58"/>
      <c r="AE513" s="11"/>
      <c r="AF513" s="11"/>
      <c r="AG513" s="11"/>
      <c r="AH513" s="11"/>
      <c r="AI513" s="58"/>
      <c r="AJ513" s="11"/>
      <c r="AK513" s="11"/>
      <c r="AL513" s="11"/>
      <c r="AM513" s="11"/>
      <c r="AN513" s="58"/>
    </row>
    <row r="514">
      <c r="B514" s="79"/>
      <c r="E514" s="11"/>
      <c r="F514" s="7"/>
      <c r="G514" s="7"/>
      <c r="H514" s="7"/>
      <c r="I514" s="7"/>
      <c r="J514" s="58"/>
      <c r="K514" s="32"/>
      <c r="L514" s="32"/>
      <c r="M514" s="32"/>
      <c r="N514" s="32"/>
      <c r="O514" s="58"/>
      <c r="AE514" s="11"/>
      <c r="AF514" s="11"/>
      <c r="AG514" s="11"/>
      <c r="AH514" s="11"/>
      <c r="AI514" s="58"/>
      <c r="AJ514" s="11"/>
      <c r="AK514" s="11"/>
      <c r="AL514" s="11"/>
      <c r="AM514" s="11"/>
      <c r="AN514" s="58"/>
    </row>
    <row r="515">
      <c r="B515" s="79"/>
      <c r="E515" s="11"/>
      <c r="F515" s="7"/>
      <c r="G515" s="7"/>
      <c r="H515" s="7"/>
      <c r="I515" s="7"/>
      <c r="J515" s="58"/>
      <c r="K515" s="32"/>
      <c r="L515" s="32"/>
      <c r="M515" s="32"/>
      <c r="N515" s="32"/>
      <c r="O515" s="58"/>
      <c r="AE515" s="11"/>
      <c r="AF515" s="11"/>
      <c r="AG515" s="11"/>
      <c r="AH515" s="11"/>
      <c r="AI515" s="58"/>
      <c r="AJ515" s="11"/>
      <c r="AK515" s="11"/>
      <c r="AL515" s="11"/>
      <c r="AM515" s="11"/>
      <c r="AN515" s="58"/>
    </row>
    <row r="516">
      <c r="B516" s="79"/>
      <c r="E516" s="11"/>
      <c r="F516" s="7"/>
      <c r="G516" s="7"/>
      <c r="H516" s="7"/>
      <c r="I516" s="7"/>
      <c r="J516" s="58"/>
      <c r="K516" s="32"/>
      <c r="L516" s="32"/>
      <c r="M516" s="32"/>
      <c r="N516" s="32"/>
      <c r="O516" s="58"/>
      <c r="AE516" s="11"/>
      <c r="AF516" s="11"/>
      <c r="AG516" s="11"/>
      <c r="AH516" s="11"/>
      <c r="AI516" s="58"/>
      <c r="AJ516" s="11"/>
      <c r="AK516" s="11"/>
      <c r="AL516" s="11"/>
      <c r="AM516" s="11"/>
      <c r="AN516" s="58"/>
    </row>
    <row r="517">
      <c r="B517" s="79"/>
      <c r="E517" s="11"/>
      <c r="F517" s="7"/>
      <c r="G517" s="7"/>
      <c r="H517" s="7"/>
      <c r="I517" s="7"/>
      <c r="J517" s="58"/>
      <c r="K517" s="32"/>
      <c r="L517" s="32"/>
      <c r="M517" s="32"/>
      <c r="N517" s="32"/>
      <c r="O517" s="58"/>
      <c r="AE517" s="11"/>
      <c r="AF517" s="11"/>
      <c r="AG517" s="11"/>
      <c r="AH517" s="11"/>
      <c r="AI517" s="58"/>
      <c r="AJ517" s="11"/>
      <c r="AK517" s="11"/>
      <c r="AL517" s="11"/>
      <c r="AM517" s="11"/>
      <c r="AN517" s="58"/>
    </row>
    <row r="518">
      <c r="B518" s="79"/>
      <c r="E518" s="11"/>
      <c r="F518" s="7"/>
      <c r="G518" s="7"/>
      <c r="H518" s="7"/>
      <c r="I518" s="7"/>
      <c r="J518" s="58"/>
      <c r="K518" s="32"/>
      <c r="L518" s="32"/>
      <c r="M518" s="32"/>
      <c r="N518" s="32"/>
      <c r="O518" s="58"/>
      <c r="AE518" s="11"/>
      <c r="AF518" s="11"/>
      <c r="AG518" s="11"/>
      <c r="AH518" s="11"/>
      <c r="AI518" s="58"/>
      <c r="AJ518" s="11"/>
      <c r="AK518" s="11"/>
      <c r="AL518" s="11"/>
      <c r="AM518" s="11"/>
      <c r="AN518" s="58"/>
    </row>
    <row r="519">
      <c r="B519" s="79"/>
      <c r="E519" s="11"/>
      <c r="F519" s="7"/>
      <c r="G519" s="7"/>
      <c r="H519" s="7"/>
      <c r="I519" s="7"/>
      <c r="J519" s="58"/>
      <c r="K519" s="32"/>
      <c r="L519" s="32"/>
      <c r="M519" s="32"/>
      <c r="N519" s="32"/>
      <c r="O519" s="58"/>
      <c r="AE519" s="11"/>
      <c r="AF519" s="11"/>
      <c r="AG519" s="11"/>
      <c r="AH519" s="11"/>
      <c r="AI519" s="58"/>
      <c r="AJ519" s="11"/>
      <c r="AK519" s="11"/>
      <c r="AL519" s="11"/>
      <c r="AM519" s="11"/>
      <c r="AN519" s="58"/>
    </row>
    <row r="520">
      <c r="B520" s="79"/>
      <c r="E520" s="11"/>
      <c r="F520" s="7"/>
      <c r="G520" s="7"/>
      <c r="H520" s="7"/>
      <c r="I520" s="7"/>
      <c r="J520" s="58"/>
      <c r="K520" s="32"/>
      <c r="L520" s="32"/>
      <c r="M520" s="32"/>
      <c r="N520" s="32"/>
      <c r="O520" s="58"/>
      <c r="AE520" s="11"/>
      <c r="AF520" s="11"/>
      <c r="AG520" s="11"/>
      <c r="AH520" s="11"/>
      <c r="AI520" s="58"/>
      <c r="AJ520" s="11"/>
      <c r="AK520" s="11"/>
      <c r="AL520" s="11"/>
      <c r="AM520" s="11"/>
      <c r="AN520" s="58"/>
    </row>
    <row r="521">
      <c r="B521" s="79"/>
      <c r="E521" s="11"/>
      <c r="F521" s="7"/>
      <c r="G521" s="7"/>
      <c r="H521" s="7"/>
      <c r="I521" s="7"/>
      <c r="J521" s="58"/>
      <c r="K521" s="32"/>
      <c r="L521" s="32"/>
      <c r="M521" s="32"/>
      <c r="N521" s="32"/>
      <c r="O521" s="58"/>
      <c r="AE521" s="11"/>
      <c r="AF521" s="11"/>
      <c r="AG521" s="11"/>
      <c r="AH521" s="11"/>
      <c r="AI521" s="58"/>
      <c r="AJ521" s="11"/>
      <c r="AK521" s="11"/>
      <c r="AL521" s="11"/>
      <c r="AM521" s="11"/>
      <c r="AN521" s="58"/>
    </row>
    <row r="522">
      <c r="B522" s="79"/>
      <c r="E522" s="11"/>
      <c r="F522" s="7"/>
      <c r="G522" s="7"/>
      <c r="H522" s="7"/>
      <c r="I522" s="7"/>
      <c r="J522" s="58"/>
      <c r="K522" s="32"/>
      <c r="L522" s="32"/>
      <c r="M522" s="32"/>
      <c r="N522" s="32"/>
      <c r="O522" s="58"/>
      <c r="AE522" s="11"/>
      <c r="AF522" s="11"/>
      <c r="AG522" s="11"/>
      <c r="AH522" s="11"/>
      <c r="AI522" s="58"/>
      <c r="AJ522" s="11"/>
      <c r="AK522" s="11"/>
      <c r="AL522" s="11"/>
      <c r="AM522" s="11"/>
      <c r="AN522" s="58"/>
    </row>
    <row r="523">
      <c r="B523" s="79"/>
      <c r="E523" s="11"/>
      <c r="F523" s="7"/>
      <c r="G523" s="7"/>
      <c r="H523" s="7"/>
      <c r="I523" s="7"/>
      <c r="J523" s="58"/>
      <c r="K523" s="32"/>
      <c r="L523" s="32"/>
      <c r="M523" s="32"/>
      <c r="N523" s="32"/>
      <c r="O523" s="58"/>
      <c r="AE523" s="11"/>
      <c r="AF523" s="11"/>
      <c r="AG523" s="11"/>
      <c r="AH523" s="11"/>
      <c r="AI523" s="58"/>
      <c r="AJ523" s="11"/>
      <c r="AK523" s="11"/>
      <c r="AL523" s="11"/>
      <c r="AM523" s="11"/>
      <c r="AN523" s="58"/>
    </row>
    <row r="524">
      <c r="B524" s="79"/>
      <c r="E524" s="11"/>
      <c r="F524" s="7"/>
      <c r="G524" s="7"/>
      <c r="H524" s="7"/>
      <c r="I524" s="7"/>
      <c r="J524" s="58"/>
      <c r="K524" s="32"/>
      <c r="L524" s="32"/>
      <c r="M524" s="32"/>
      <c r="N524" s="32"/>
      <c r="O524" s="58"/>
      <c r="AE524" s="11"/>
      <c r="AF524" s="11"/>
      <c r="AG524" s="11"/>
      <c r="AH524" s="11"/>
      <c r="AI524" s="58"/>
      <c r="AJ524" s="11"/>
      <c r="AK524" s="11"/>
      <c r="AL524" s="11"/>
      <c r="AM524" s="11"/>
      <c r="AN524" s="58"/>
    </row>
    <row r="525">
      <c r="B525" s="79"/>
      <c r="E525" s="11"/>
      <c r="F525" s="7"/>
      <c r="G525" s="7"/>
      <c r="H525" s="7"/>
      <c r="I525" s="7"/>
      <c r="J525" s="58"/>
      <c r="K525" s="32"/>
      <c r="L525" s="32"/>
      <c r="M525" s="32"/>
      <c r="N525" s="32"/>
      <c r="O525" s="58"/>
      <c r="AE525" s="11"/>
      <c r="AF525" s="11"/>
      <c r="AG525" s="11"/>
      <c r="AH525" s="11"/>
      <c r="AI525" s="58"/>
      <c r="AJ525" s="11"/>
      <c r="AK525" s="11"/>
      <c r="AL525" s="11"/>
      <c r="AM525" s="11"/>
      <c r="AN525" s="58"/>
    </row>
    <row r="526">
      <c r="B526" s="79"/>
      <c r="E526" s="11"/>
      <c r="F526" s="7"/>
      <c r="G526" s="7"/>
      <c r="H526" s="7"/>
      <c r="I526" s="7"/>
      <c r="J526" s="58"/>
      <c r="K526" s="32"/>
      <c r="L526" s="32"/>
      <c r="M526" s="32"/>
      <c r="N526" s="32"/>
      <c r="O526" s="58"/>
      <c r="AE526" s="11"/>
      <c r="AF526" s="11"/>
      <c r="AG526" s="11"/>
      <c r="AH526" s="11"/>
      <c r="AI526" s="58"/>
      <c r="AJ526" s="11"/>
      <c r="AK526" s="11"/>
      <c r="AL526" s="11"/>
      <c r="AM526" s="11"/>
      <c r="AN526" s="58"/>
    </row>
    <row r="527">
      <c r="B527" s="79"/>
      <c r="E527" s="11"/>
      <c r="F527" s="7"/>
      <c r="G527" s="7"/>
      <c r="H527" s="7"/>
      <c r="I527" s="7"/>
      <c r="J527" s="58"/>
      <c r="K527" s="32"/>
      <c r="L527" s="32"/>
      <c r="M527" s="32"/>
      <c r="N527" s="32"/>
      <c r="O527" s="58"/>
      <c r="AE527" s="11"/>
      <c r="AF527" s="11"/>
      <c r="AG527" s="11"/>
      <c r="AH527" s="11"/>
      <c r="AI527" s="58"/>
      <c r="AJ527" s="11"/>
      <c r="AK527" s="11"/>
      <c r="AL527" s="11"/>
      <c r="AM527" s="11"/>
      <c r="AN527" s="58"/>
    </row>
    <row r="528">
      <c r="B528" s="79"/>
      <c r="E528" s="11"/>
      <c r="F528" s="7"/>
      <c r="G528" s="7"/>
      <c r="H528" s="7"/>
      <c r="I528" s="7"/>
      <c r="J528" s="58"/>
      <c r="K528" s="32"/>
      <c r="L528" s="32"/>
      <c r="M528" s="32"/>
      <c r="N528" s="32"/>
      <c r="O528" s="58"/>
      <c r="AE528" s="11"/>
      <c r="AF528" s="11"/>
      <c r="AG528" s="11"/>
      <c r="AH528" s="11"/>
      <c r="AI528" s="58"/>
      <c r="AJ528" s="11"/>
      <c r="AK528" s="11"/>
      <c r="AL528" s="11"/>
      <c r="AM528" s="11"/>
      <c r="AN528" s="58"/>
    </row>
    <row r="529">
      <c r="B529" s="79"/>
      <c r="E529" s="11"/>
      <c r="F529" s="7"/>
      <c r="G529" s="7"/>
      <c r="H529" s="7"/>
      <c r="I529" s="7"/>
      <c r="J529" s="58"/>
      <c r="K529" s="32"/>
      <c r="L529" s="32"/>
      <c r="M529" s="32"/>
      <c r="N529" s="32"/>
      <c r="O529" s="58"/>
      <c r="AE529" s="11"/>
      <c r="AF529" s="11"/>
      <c r="AG529" s="11"/>
      <c r="AH529" s="11"/>
      <c r="AI529" s="58"/>
      <c r="AJ529" s="11"/>
      <c r="AK529" s="11"/>
      <c r="AL529" s="11"/>
      <c r="AM529" s="11"/>
      <c r="AN529" s="58"/>
    </row>
    <row r="530">
      <c r="B530" s="79"/>
      <c r="E530" s="11"/>
      <c r="F530" s="7"/>
      <c r="G530" s="7"/>
      <c r="H530" s="7"/>
      <c r="I530" s="7"/>
      <c r="J530" s="58"/>
      <c r="K530" s="32"/>
      <c r="L530" s="32"/>
      <c r="M530" s="32"/>
      <c r="N530" s="32"/>
      <c r="O530" s="58"/>
      <c r="AE530" s="11"/>
      <c r="AF530" s="11"/>
      <c r="AG530" s="11"/>
      <c r="AH530" s="11"/>
      <c r="AI530" s="58"/>
      <c r="AJ530" s="11"/>
      <c r="AK530" s="11"/>
      <c r="AL530" s="11"/>
      <c r="AM530" s="11"/>
      <c r="AN530" s="58"/>
    </row>
    <row r="531">
      <c r="B531" s="79"/>
      <c r="E531" s="11"/>
      <c r="F531" s="7"/>
      <c r="G531" s="7"/>
      <c r="H531" s="7"/>
      <c r="I531" s="7"/>
      <c r="J531" s="58"/>
      <c r="K531" s="32"/>
      <c r="L531" s="32"/>
      <c r="M531" s="32"/>
      <c r="N531" s="32"/>
      <c r="O531" s="58"/>
      <c r="AE531" s="11"/>
      <c r="AF531" s="11"/>
      <c r="AG531" s="11"/>
      <c r="AH531" s="11"/>
      <c r="AI531" s="58"/>
      <c r="AJ531" s="11"/>
      <c r="AK531" s="11"/>
      <c r="AL531" s="11"/>
      <c r="AM531" s="11"/>
      <c r="AN531" s="58"/>
    </row>
    <row r="532">
      <c r="B532" s="79"/>
      <c r="E532" s="11"/>
      <c r="F532" s="7"/>
      <c r="G532" s="7"/>
      <c r="H532" s="7"/>
      <c r="I532" s="7"/>
      <c r="J532" s="58"/>
      <c r="K532" s="32"/>
      <c r="L532" s="32"/>
      <c r="M532" s="32"/>
      <c r="N532" s="32"/>
      <c r="O532" s="58"/>
      <c r="AE532" s="11"/>
      <c r="AF532" s="11"/>
      <c r="AG532" s="11"/>
      <c r="AH532" s="11"/>
      <c r="AI532" s="58"/>
      <c r="AJ532" s="11"/>
      <c r="AK532" s="11"/>
      <c r="AL532" s="11"/>
      <c r="AM532" s="11"/>
      <c r="AN532" s="58"/>
    </row>
    <row r="533">
      <c r="B533" s="79"/>
      <c r="E533" s="11"/>
      <c r="F533" s="7"/>
      <c r="G533" s="7"/>
      <c r="H533" s="7"/>
      <c r="I533" s="7"/>
      <c r="J533" s="58"/>
      <c r="K533" s="32"/>
      <c r="L533" s="32"/>
      <c r="M533" s="32"/>
      <c r="N533" s="32"/>
      <c r="O533" s="58"/>
      <c r="AE533" s="11"/>
      <c r="AF533" s="11"/>
      <c r="AG533" s="11"/>
      <c r="AH533" s="11"/>
      <c r="AI533" s="58"/>
      <c r="AJ533" s="11"/>
      <c r="AK533" s="11"/>
      <c r="AL533" s="11"/>
      <c r="AM533" s="11"/>
      <c r="AN533" s="58"/>
    </row>
    <row r="534">
      <c r="B534" s="79"/>
      <c r="E534" s="11"/>
      <c r="F534" s="7"/>
      <c r="G534" s="7"/>
      <c r="H534" s="7"/>
      <c r="I534" s="7"/>
      <c r="J534" s="58"/>
      <c r="K534" s="32"/>
      <c r="L534" s="32"/>
      <c r="M534" s="32"/>
      <c r="N534" s="32"/>
      <c r="O534" s="58"/>
      <c r="AE534" s="11"/>
      <c r="AF534" s="11"/>
      <c r="AG534" s="11"/>
      <c r="AH534" s="11"/>
      <c r="AI534" s="58"/>
      <c r="AJ534" s="11"/>
      <c r="AK534" s="11"/>
      <c r="AL534" s="11"/>
      <c r="AM534" s="11"/>
      <c r="AN534" s="58"/>
    </row>
    <row r="535">
      <c r="B535" s="79"/>
      <c r="E535" s="11"/>
      <c r="F535" s="7"/>
      <c r="G535" s="7"/>
      <c r="H535" s="7"/>
      <c r="I535" s="7"/>
      <c r="J535" s="58"/>
      <c r="K535" s="32"/>
      <c r="L535" s="32"/>
      <c r="M535" s="32"/>
      <c r="N535" s="32"/>
      <c r="O535" s="58"/>
      <c r="AE535" s="11"/>
      <c r="AF535" s="11"/>
      <c r="AG535" s="11"/>
      <c r="AH535" s="11"/>
      <c r="AI535" s="58"/>
      <c r="AJ535" s="11"/>
      <c r="AK535" s="11"/>
      <c r="AL535" s="11"/>
      <c r="AM535" s="11"/>
      <c r="AN535" s="58"/>
    </row>
    <row r="536">
      <c r="B536" s="79"/>
      <c r="E536" s="11"/>
      <c r="F536" s="7"/>
      <c r="G536" s="7"/>
      <c r="H536" s="7"/>
      <c r="I536" s="7"/>
      <c r="J536" s="58"/>
      <c r="K536" s="32"/>
      <c r="L536" s="32"/>
      <c r="M536" s="32"/>
      <c r="N536" s="32"/>
      <c r="O536" s="58"/>
      <c r="AE536" s="11"/>
      <c r="AF536" s="11"/>
      <c r="AG536" s="11"/>
      <c r="AH536" s="11"/>
      <c r="AI536" s="58"/>
      <c r="AJ536" s="11"/>
      <c r="AK536" s="11"/>
      <c r="AL536" s="11"/>
      <c r="AM536" s="11"/>
      <c r="AN536" s="58"/>
    </row>
    <row r="537">
      <c r="B537" s="79"/>
      <c r="E537" s="11"/>
      <c r="F537" s="7"/>
      <c r="G537" s="7"/>
      <c r="H537" s="7"/>
      <c r="I537" s="7"/>
      <c r="J537" s="58"/>
      <c r="K537" s="32"/>
      <c r="L537" s="32"/>
      <c r="M537" s="32"/>
      <c r="N537" s="32"/>
      <c r="O537" s="58"/>
      <c r="AE537" s="11"/>
      <c r="AF537" s="11"/>
      <c r="AG537" s="11"/>
      <c r="AH537" s="11"/>
      <c r="AI537" s="58"/>
      <c r="AJ537" s="11"/>
      <c r="AK537" s="11"/>
      <c r="AL537" s="11"/>
      <c r="AM537" s="11"/>
      <c r="AN537" s="58"/>
    </row>
    <row r="538">
      <c r="B538" s="79"/>
      <c r="E538" s="11"/>
      <c r="F538" s="7"/>
      <c r="G538" s="7"/>
      <c r="H538" s="7"/>
      <c r="I538" s="7"/>
      <c r="J538" s="58"/>
      <c r="K538" s="32"/>
      <c r="L538" s="32"/>
      <c r="M538" s="32"/>
      <c r="N538" s="32"/>
      <c r="O538" s="58"/>
      <c r="AE538" s="11"/>
      <c r="AF538" s="11"/>
      <c r="AG538" s="11"/>
      <c r="AH538" s="11"/>
      <c r="AI538" s="58"/>
      <c r="AJ538" s="11"/>
      <c r="AK538" s="11"/>
      <c r="AL538" s="11"/>
      <c r="AM538" s="11"/>
      <c r="AN538" s="58"/>
    </row>
    <row r="539">
      <c r="B539" s="79"/>
      <c r="E539" s="11"/>
      <c r="F539" s="7"/>
      <c r="G539" s="7"/>
      <c r="H539" s="7"/>
      <c r="I539" s="7"/>
      <c r="J539" s="58"/>
      <c r="K539" s="32"/>
      <c r="L539" s="32"/>
      <c r="M539" s="32"/>
      <c r="N539" s="32"/>
      <c r="O539" s="58"/>
      <c r="AE539" s="11"/>
      <c r="AF539" s="11"/>
      <c r="AG539" s="11"/>
      <c r="AH539" s="11"/>
      <c r="AI539" s="58"/>
      <c r="AJ539" s="11"/>
      <c r="AK539" s="11"/>
      <c r="AL539" s="11"/>
      <c r="AM539" s="11"/>
      <c r="AN539" s="58"/>
    </row>
    <row r="540">
      <c r="B540" s="79"/>
      <c r="E540" s="11"/>
      <c r="F540" s="7"/>
      <c r="G540" s="7"/>
      <c r="H540" s="7"/>
      <c r="I540" s="7"/>
      <c r="J540" s="58"/>
      <c r="K540" s="32"/>
      <c r="L540" s="32"/>
      <c r="M540" s="32"/>
      <c r="N540" s="32"/>
      <c r="O540" s="58"/>
      <c r="AE540" s="11"/>
      <c r="AF540" s="11"/>
      <c r="AG540" s="11"/>
      <c r="AH540" s="11"/>
      <c r="AI540" s="58"/>
      <c r="AJ540" s="11"/>
      <c r="AK540" s="11"/>
      <c r="AL540" s="11"/>
      <c r="AM540" s="11"/>
      <c r="AN540" s="58"/>
    </row>
    <row r="541">
      <c r="B541" s="79"/>
      <c r="E541" s="11"/>
      <c r="F541" s="7"/>
      <c r="G541" s="7"/>
      <c r="H541" s="7"/>
      <c r="I541" s="7"/>
      <c r="J541" s="58"/>
      <c r="K541" s="32"/>
      <c r="L541" s="32"/>
      <c r="M541" s="32"/>
      <c r="N541" s="32"/>
      <c r="O541" s="58"/>
      <c r="AE541" s="11"/>
      <c r="AF541" s="11"/>
      <c r="AG541" s="11"/>
      <c r="AH541" s="11"/>
      <c r="AI541" s="58"/>
      <c r="AJ541" s="11"/>
      <c r="AK541" s="11"/>
      <c r="AL541" s="11"/>
      <c r="AM541" s="11"/>
      <c r="AN541" s="58"/>
    </row>
    <row r="542">
      <c r="B542" s="79"/>
      <c r="E542" s="11"/>
      <c r="F542" s="7"/>
      <c r="G542" s="7"/>
      <c r="H542" s="7"/>
      <c r="I542" s="7"/>
      <c r="J542" s="58"/>
      <c r="K542" s="32"/>
      <c r="L542" s="32"/>
      <c r="M542" s="32"/>
      <c r="N542" s="32"/>
      <c r="O542" s="58"/>
      <c r="AE542" s="11"/>
      <c r="AF542" s="11"/>
      <c r="AG542" s="11"/>
      <c r="AH542" s="11"/>
      <c r="AI542" s="58"/>
      <c r="AJ542" s="11"/>
      <c r="AK542" s="11"/>
      <c r="AL542" s="11"/>
      <c r="AM542" s="11"/>
      <c r="AN542" s="58"/>
    </row>
    <row r="543">
      <c r="B543" s="79"/>
      <c r="E543" s="11"/>
      <c r="F543" s="7"/>
      <c r="G543" s="7"/>
      <c r="H543" s="7"/>
      <c r="I543" s="7"/>
      <c r="J543" s="58"/>
      <c r="K543" s="32"/>
      <c r="L543" s="32"/>
      <c r="M543" s="32"/>
      <c r="N543" s="32"/>
      <c r="O543" s="58"/>
      <c r="AE543" s="11"/>
      <c r="AF543" s="11"/>
      <c r="AG543" s="11"/>
      <c r="AH543" s="11"/>
      <c r="AI543" s="58"/>
      <c r="AJ543" s="11"/>
      <c r="AK543" s="11"/>
      <c r="AL543" s="11"/>
      <c r="AM543" s="11"/>
      <c r="AN543" s="58"/>
    </row>
    <row r="544">
      <c r="B544" s="79"/>
      <c r="E544" s="11"/>
      <c r="F544" s="7"/>
      <c r="G544" s="7"/>
      <c r="H544" s="7"/>
      <c r="I544" s="7"/>
      <c r="J544" s="58"/>
      <c r="K544" s="32"/>
      <c r="L544" s="32"/>
      <c r="M544" s="32"/>
      <c r="N544" s="32"/>
      <c r="O544" s="58"/>
      <c r="AE544" s="11"/>
      <c r="AF544" s="11"/>
      <c r="AG544" s="11"/>
      <c r="AH544" s="11"/>
      <c r="AI544" s="58"/>
      <c r="AJ544" s="11"/>
      <c r="AK544" s="11"/>
      <c r="AL544" s="11"/>
      <c r="AM544" s="11"/>
      <c r="AN544" s="58"/>
    </row>
    <row r="545">
      <c r="B545" s="79"/>
      <c r="E545" s="11"/>
      <c r="F545" s="7"/>
      <c r="G545" s="7"/>
      <c r="H545" s="7"/>
      <c r="I545" s="7"/>
      <c r="J545" s="58"/>
      <c r="K545" s="32"/>
      <c r="L545" s="32"/>
      <c r="M545" s="32"/>
      <c r="N545" s="32"/>
      <c r="O545" s="58"/>
      <c r="AE545" s="11"/>
      <c r="AF545" s="11"/>
      <c r="AG545" s="11"/>
      <c r="AH545" s="11"/>
      <c r="AI545" s="58"/>
      <c r="AJ545" s="11"/>
      <c r="AK545" s="11"/>
      <c r="AL545" s="11"/>
      <c r="AM545" s="11"/>
      <c r="AN545" s="58"/>
    </row>
    <row r="546">
      <c r="B546" s="79"/>
      <c r="E546" s="11"/>
      <c r="F546" s="7"/>
      <c r="G546" s="7"/>
      <c r="H546" s="7"/>
      <c r="I546" s="7"/>
      <c r="J546" s="58"/>
      <c r="K546" s="32"/>
      <c r="L546" s="32"/>
      <c r="M546" s="32"/>
      <c r="N546" s="32"/>
      <c r="O546" s="58"/>
      <c r="AE546" s="11"/>
      <c r="AF546" s="11"/>
      <c r="AG546" s="11"/>
      <c r="AH546" s="11"/>
      <c r="AI546" s="58"/>
      <c r="AJ546" s="11"/>
      <c r="AK546" s="11"/>
      <c r="AL546" s="11"/>
      <c r="AM546" s="11"/>
      <c r="AN546" s="58"/>
    </row>
    <row r="547">
      <c r="B547" s="79"/>
      <c r="E547" s="11"/>
      <c r="F547" s="7"/>
      <c r="G547" s="7"/>
      <c r="H547" s="7"/>
      <c r="I547" s="7"/>
      <c r="J547" s="58"/>
      <c r="K547" s="32"/>
      <c r="L547" s="32"/>
      <c r="M547" s="32"/>
      <c r="N547" s="32"/>
      <c r="O547" s="58"/>
      <c r="AE547" s="11"/>
      <c r="AF547" s="11"/>
      <c r="AG547" s="11"/>
      <c r="AH547" s="11"/>
      <c r="AI547" s="58"/>
      <c r="AJ547" s="11"/>
      <c r="AK547" s="11"/>
      <c r="AL547" s="11"/>
      <c r="AM547" s="11"/>
      <c r="AN547" s="58"/>
    </row>
    <row r="548">
      <c r="B548" s="79"/>
      <c r="E548" s="11"/>
      <c r="F548" s="7"/>
      <c r="G548" s="7"/>
      <c r="H548" s="7"/>
      <c r="I548" s="7"/>
      <c r="J548" s="58"/>
      <c r="K548" s="32"/>
      <c r="L548" s="32"/>
      <c r="M548" s="32"/>
      <c r="N548" s="32"/>
      <c r="O548" s="58"/>
      <c r="AE548" s="11"/>
      <c r="AF548" s="11"/>
      <c r="AG548" s="11"/>
      <c r="AH548" s="11"/>
      <c r="AI548" s="58"/>
      <c r="AJ548" s="11"/>
      <c r="AK548" s="11"/>
      <c r="AL548" s="11"/>
      <c r="AM548" s="11"/>
      <c r="AN548" s="58"/>
    </row>
    <row r="549">
      <c r="B549" s="79"/>
      <c r="E549" s="11"/>
      <c r="F549" s="7"/>
      <c r="G549" s="7"/>
      <c r="H549" s="7"/>
      <c r="I549" s="7"/>
      <c r="J549" s="58"/>
      <c r="K549" s="32"/>
      <c r="L549" s="32"/>
      <c r="M549" s="32"/>
      <c r="N549" s="32"/>
      <c r="O549" s="58"/>
      <c r="AE549" s="11"/>
      <c r="AF549" s="11"/>
      <c r="AG549" s="11"/>
      <c r="AH549" s="11"/>
      <c r="AI549" s="58"/>
      <c r="AJ549" s="11"/>
      <c r="AK549" s="11"/>
      <c r="AL549" s="11"/>
      <c r="AM549" s="11"/>
      <c r="AN549" s="58"/>
    </row>
    <row r="550">
      <c r="B550" s="79"/>
      <c r="E550" s="11"/>
      <c r="F550" s="7"/>
      <c r="G550" s="7"/>
      <c r="H550" s="7"/>
      <c r="I550" s="7"/>
      <c r="J550" s="58"/>
      <c r="K550" s="32"/>
      <c r="L550" s="32"/>
      <c r="M550" s="32"/>
      <c r="N550" s="32"/>
      <c r="O550" s="58"/>
      <c r="AE550" s="11"/>
      <c r="AF550" s="11"/>
      <c r="AG550" s="11"/>
      <c r="AH550" s="11"/>
      <c r="AI550" s="58"/>
      <c r="AJ550" s="11"/>
      <c r="AK550" s="11"/>
      <c r="AL550" s="11"/>
      <c r="AM550" s="11"/>
      <c r="AN550" s="58"/>
    </row>
    <row r="551">
      <c r="B551" s="79"/>
      <c r="E551" s="11"/>
      <c r="F551" s="7"/>
      <c r="G551" s="7"/>
      <c r="H551" s="7"/>
      <c r="I551" s="7"/>
      <c r="J551" s="58"/>
      <c r="K551" s="32"/>
      <c r="L551" s="32"/>
      <c r="M551" s="32"/>
      <c r="N551" s="32"/>
      <c r="O551" s="58"/>
      <c r="AE551" s="11"/>
      <c r="AF551" s="11"/>
      <c r="AG551" s="11"/>
      <c r="AH551" s="11"/>
      <c r="AI551" s="58"/>
      <c r="AJ551" s="11"/>
      <c r="AK551" s="11"/>
      <c r="AL551" s="11"/>
      <c r="AM551" s="11"/>
      <c r="AN551" s="58"/>
    </row>
    <row r="552">
      <c r="B552" s="79"/>
      <c r="E552" s="11"/>
      <c r="F552" s="7"/>
      <c r="G552" s="7"/>
      <c r="H552" s="7"/>
      <c r="I552" s="7"/>
      <c r="J552" s="58"/>
      <c r="K552" s="32"/>
      <c r="L552" s="32"/>
      <c r="M552" s="32"/>
      <c r="N552" s="32"/>
      <c r="O552" s="58"/>
      <c r="AE552" s="11"/>
      <c r="AF552" s="11"/>
      <c r="AG552" s="11"/>
      <c r="AH552" s="11"/>
      <c r="AI552" s="58"/>
      <c r="AJ552" s="11"/>
      <c r="AK552" s="11"/>
      <c r="AL552" s="11"/>
      <c r="AM552" s="11"/>
      <c r="AN552" s="58"/>
    </row>
    <row r="553">
      <c r="B553" s="79"/>
      <c r="E553" s="11"/>
      <c r="F553" s="7"/>
      <c r="G553" s="7"/>
      <c r="H553" s="7"/>
      <c r="I553" s="7"/>
      <c r="J553" s="58"/>
      <c r="K553" s="32"/>
      <c r="L553" s="32"/>
      <c r="M553" s="32"/>
      <c r="N553" s="32"/>
      <c r="O553" s="58"/>
      <c r="AE553" s="11"/>
      <c r="AF553" s="11"/>
      <c r="AG553" s="11"/>
      <c r="AH553" s="11"/>
      <c r="AI553" s="58"/>
      <c r="AJ553" s="11"/>
      <c r="AK553" s="11"/>
      <c r="AL553" s="11"/>
      <c r="AM553" s="11"/>
      <c r="AN553" s="58"/>
    </row>
    <row r="554">
      <c r="B554" s="79"/>
      <c r="E554" s="11"/>
      <c r="F554" s="7"/>
      <c r="G554" s="7"/>
      <c r="H554" s="7"/>
      <c r="I554" s="7"/>
      <c r="J554" s="58"/>
      <c r="K554" s="32"/>
      <c r="L554" s="32"/>
      <c r="M554" s="32"/>
      <c r="N554" s="32"/>
      <c r="O554" s="58"/>
      <c r="AE554" s="11"/>
      <c r="AF554" s="11"/>
      <c r="AG554" s="11"/>
      <c r="AH554" s="11"/>
      <c r="AI554" s="58"/>
      <c r="AJ554" s="11"/>
      <c r="AK554" s="11"/>
      <c r="AL554" s="11"/>
      <c r="AM554" s="11"/>
      <c r="AN554" s="58"/>
    </row>
    <row r="555">
      <c r="B555" s="79"/>
      <c r="E555" s="11"/>
      <c r="F555" s="7"/>
      <c r="G555" s="7"/>
      <c r="H555" s="7"/>
      <c r="I555" s="7"/>
      <c r="J555" s="58"/>
      <c r="K555" s="32"/>
      <c r="L555" s="32"/>
      <c r="M555" s="32"/>
      <c r="N555" s="32"/>
      <c r="O555" s="58"/>
      <c r="AE555" s="11"/>
      <c r="AF555" s="11"/>
      <c r="AG555" s="11"/>
      <c r="AH555" s="11"/>
      <c r="AI555" s="58"/>
      <c r="AJ555" s="11"/>
      <c r="AK555" s="11"/>
      <c r="AL555" s="11"/>
      <c r="AM555" s="11"/>
      <c r="AN555" s="58"/>
    </row>
    <row r="556">
      <c r="B556" s="79"/>
      <c r="E556" s="11"/>
      <c r="F556" s="7"/>
      <c r="G556" s="7"/>
      <c r="H556" s="7"/>
      <c r="I556" s="7"/>
      <c r="J556" s="58"/>
      <c r="K556" s="32"/>
      <c r="L556" s="32"/>
      <c r="M556" s="32"/>
      <c r="N556" s="32"/>
      <c r="O556" s="58"/>
      <c r="AE556" s="11"/>
      <c r="AF556" s="11"/>
      <c r="AG556" s="11"/>
      <c r="AH556" s="11"/>
      <c r="AI556" s="58"/>
      <c r="AJ556" s="11"/>
      <c r="AK556" s="11"/>
      <c r="AL556" s="11"/>
      <c r="AM556" s="11"/>
      <c r="AN556" s="58"/>
    </row>
    <row r="557">
      <c r="B557" s="79"/>
      <c r="E557" s="11"/>
      <c r="F557" s="7"/>
      <c r="G557" s="7"/>
      <c r="H557" s="7"/>
      <c r="I557" s="7"/>
      <c r="J557" s="58"/>
      <c r="K557" s="32"/>
      <c r="L557" s="32"/>
      <c r="M557" s="32"/>
      <c r="N557" s="32"/>
      <c r="O557" s="58"/>
      <c r="AE557" s="11"/>
      <c r="AF557" s="11"/>
      <c r="AG557" s="11"/>
      <c r="AH557" s="11"/>
      <c r="AI557" s="58"/>
      <c r="AJ557" s="11"/>
      <c r="AK557" s="11"/>
      <c r="AL557" s="11"/>
      <c r="AM557" s="11"/>
      <c r="AN557" s="58"/>
    </row>
    <row r="558">
      <c r="B558" s="79"/>
      <c r="E558" s="11"/>
      <c r="F558" s="7"/>
      <c r="G558" s="7"/>
      <c r="H558" s="7"/>
      <c r="I558" s="7"/>
      <c r="J558" s="58"/>
      <c r="K558" s="32"/>
      <c r="L558" s="32"/>
      <c r="M558" s="32"/>
      <c r="N558" s="32"/>
      <c r="O558" s="58"/>
      <c r="AE558" s="11"/>
      <c r="AF558" s="11"/>
      <c r="AG558" s="11"/>
      <c r="AH558" s="11"/>
      <c r="AI558" s="58"/>
      <c r="AJ558" s="11"/>
      <c r="AK558" s="11"/>
      <c r="AL558" s="11"/>
      <c r="AM558" s="11"/>
      <c r="AN558" s="58"/>
    </row>
    <row r="559">
      <c r="B559" s="79"/>
      <c r="E559" s="11"/>
      <c r="F559" s="7"/>
      <c r="G559" s="7"/>
      <c r="H559" s="7"/>
      <c r="I559" s="7"/>
      <c r="J559" s="58"/>
      <c r="K559" s="32"/>
      <c r="L559" s="32"/>
      <c r="M559" s="32"/>
      <c r="N559" s="32"/>
      <c r="O559" s="58"/>
      <c r="AE559" s="11"/>
      <c r="AF559" s="11"/>
      <c r="AG559" s="11"/>
      <c r="AH559" s="11"/>
      <c r="AI559" s="58"/>
      <c r="AJ559" s="11"/>
      <c r="AK559" s="11"/>
      <c r="AL559" s="11"/>
      <c r="AM559" s="11"/>
      <c r="AN559" s="58"/>
    </row>
    <row r="560">
      <c r="B560" s="79"/>
      <c r="E560" s="11"/>
      <c r="F560" s="7"/>
      <c r="G560" s="7"/>
      <c r="H560" s="7"/>
      <c r="I560" s="7"/>
      <c r="J560" s="58"/>
      <c r="K560" s="32"/>
      <c r="L560" s="32"/>
      <c r="M560" s="32"/>
      <c r="N560" s="32"/>
      <c r="O560" s="58"/>
      <c r="AE560" s="11"/>
      <c r="AF560" s="11"/>
      <c r="AG560" s="11"/>
      <c r="AH560" s="11"/>
      <c r="AI560" s="58"/>
      <c r="AJ560" s="11"/>
      <c r="AK560" s="11"/>
      <c r="AL560" s="11"/>
      <c r="AM560" s="11"/>
      <c r="AN560" s="58"/>
    </row>
    <row r="561">
      <c r="B561" s="79"/>
      <c r="E561" s="11"/>
      <c r="F561" s="7"/>
      <c r="G561" s="7"/>
      <c r="H561" s="7"/>
      <c r="I561" s="7"/>
      <c r="J561" s="58"/>
      <c r="K561" s="32"/>
      <c r="L561" s="32"/>
      <c r="M561" s="32"/>
      <c r="N561" s="32"/>
      <c r="O561" s="58"/>
      <c r="AE561" s="11"/>
      <c r="AF561" s="11"/>
      <c r="AG561" s="11"/>
      <c r="AH561" s="11"/>
      <c r="AI561" s="58"/>
      <c r="AJ561" s="11"/>
      <c r="AK561" s="11"/>
      <c r="AL561" s="11"/>
      <c r="AM561" s="11"/>
      <c r="AN561" s="58"/>
    </row>
    <row r="562">
      <c r="B562" s="79"/>
      <c r="E562" s="11"/>
      <c r="F562" s="7"/>
      <c r="G562" s="7"/>
      <c r="H562" s="7"/>
      <c r="I562" s="7"/>
      <c r="J562" s="58"/>
      <c r="K562" s="32"/>
      <c r="L562" s="32"/>
      <c r="M562" s="32"/>
      <c r="N562" s="32"/>
      <c r="O562" s="58"/>
      <c r="AE562" s="11"/>
      <c r="AF562" s="11"/>
      <c r="AG562" s="11"/>
      <c r="AH562" s="11"/>
      <c r="AI562" s="58"/>
      <c r="AJ562" s="11"/>
      <c r="AK562" s="11"/>
      <c r="AL562" s="11"/>
      <c r="AM562" s="11"/>
      <c r="AN562" s="58"/>
    </row>
    <row r="563">
      <c r="B563" s="79"/>
      <c r="E563" s="11"/>
      <c r="F563" s="7"/>
      <c r="G563" s="7"/>
      <c r="H563" s="7"/>
      <c r="I563" s="7"/>
      <c r="J563" s="58"/>
      <c r="K563" s="32"/>
      <c r="L563" s="32"/>
      <c r="M563" s="32"/>
      <c r="N563" s="32"/>
      <c r="O563" s="58"/>
      <c r="AE563" s="11"/>
      <c r="AF563" s="11"/>
      <c r="AG563" s="11"/>
      <c r="AH563" s="11"/>
      <c r="AI563" s="58"/>
      <c r="AJ563" s="11"/>
      <c r="AK563" s="11"/>
      <c r="AL563" s="11"/>
      <c r="AM563" s="11"/>
      <c r="AN563" s="58"/>
    </row>
    <row r="564">
      <c r="B564" s="79"/>
      <c r="E564" s="11"/>
      <c r="F564" s="7"/>
      <c r="G564" s="7"/>
      <c r="H564" s="7"/>
      <c r="I564" s="7"/>
      <c r="J564" s="58"/>
      <c r="K564" s="32"/>
      <c r="L564" s="32"/>
      <c r="M564" s="32"/>
      <c r="N564" s="32"/>
      <c r="O564" s="58"/>
      <c r="AE564" s="11"/>
      <c r="AF564" s="11"/>
      <c r="AG564" s="11"/>
      <c r="AH564" s="11"/>
      <c r="AI564" s="58"/>
      <c r="AJ564" s="11"/>
      <c r="AK564" s="11"/>
      <c r="AL564" s="11"/>
      <c r="AM564" s="11"/>
      <c r="AN564" s="58"/>
    </row>
    <row r="565">
      <c r="B565" s="79"/>
      <c r="E565" s="11"/>
      <c r="F565" s="7"/>
      <c r="G565" s="7"/>
      <c r="H565" s="7"/>
      <c r="I565" s="7"/>
      <c r="J565" s="58"/>
      <c r="K565" s="32"/>
      <c r="L565" s="32"/>
      <c r="M565" s="32"/>
      <c r="N565" s="32"/>
      <c r="O565" s="58"/>
      <c r="AE565" s="11"/>
      <c r="AF565" s="11"/>
      <c r="AG565" s="11"/>
      <c r="AH565" s="11"/>
      <c r="AI565" s="58"/>
      <c r="AJ565" s="11"/>
      <c r="AK565" s="11"/>
      <c r="AL565" s="11"/>
      <c r="AM565" s="11"/>
      <c r="AN565" s="58"/>
    </row>
    <row r="566">
      <c r="B566" s="79"/>
      <c r="E566" s="11"/>
      <c r="F566" s="7"/>
      <c r="G566" s="7"/>
      <c r="H566" s="7"/>
      <c r="I566" s="7"/>
      <c r="J566" s="58"/>
      <c r="K566" s="32"/>
      <c r="L566" s="32"/>
      <c r="M566" s="32"/>
      <c r="N566" s="32"/>
      <c r="O566" s="58"/>
      <c r="AE566" s="11"/>
      <c r="AF566" s="11"/>
      <c r="AG566" s="11"/>
      <c r="AH566" s="11"/>
      <c r="AI566" s="58"/>
      <c r="AJ566" s="11"/>
      <c r="AK566" s="11"/>
      <c r="AL566" s="11"/>
      <c r="AM566" s="11"/>
      <c r="AN566" s="58"/>
    </row>
    <row r="567">
      <c r="B567" s="79"/>
      <c r="E567" s="11"/>
      <c r="F567" s="7"/>
      <c r="G567" s="7"/>
      <c r="H567" s="7"/>
      <c r="I567" s="7"/>
      <c r="J567" s="58"/>
      <c r="K567" s="32"/>
      <c r="L567" s="32"/>
      <c r="M567" s="32"/>
      <c r="N567" s="32"/>
      <c r="O567" s="58"/>
      <c r="AE567" s="11"/>
      <c r="AF567" s="11"/>
      <c r="AG567" s="11"/>
      <c r="AH567" s="11"/>
      <c r="AI567" s="58"/>
      <c r="AJ567" s="11"/>
      <c r="AK567" s="11"/>
      <c r="AL567" s="11"/>
      <c r="AM567" s="11"/>
      <c r="AN567" s="58"/>
    </row>
    <row r="568">
      <c r="B568" s="79"/>
      <c r="E568" s="11"/>
      <c r="F568" s="7"/>
      <c r="G568" s="7"/>
      <c r="H568" s="7"/>
      <c r="I568" s="7"/>
      <c r="J568" s="58"/>
      <c r="K568" s="32"/>
      <c r="L568" s="32"/>
      <c r="M568" s="32"/>
      <c r="N568" s="32"/>
      <c r="O568" s="58"/>
      <c r="AE568" s="11"/>
      <c r="AF568" s="11"/>
      <c r="AG568" s="11"/>
      <c r="AH568" s="11"/>
      <c r="AI568" s="58"/>
      <c r="AJ568" s="11"/>
      <c r="AK568" s="11"/>
      <c r="AL568" s="11"/>
      <c r="AM568" s="11"/>
      <c r="AN568" s="58"/>
    </row>
    <row r="569">
      <c r="B569" s="79"/>
      <c r="E569" s="11"/>
      <c r="F569" s="7"/>
      <c r="G569" s="7"/>
      <c r="H569" s="7"/>
      <c r="I569" s="7"/>
      <c r="J569" s="58"/>
      <c r="K569" s="32"/>
      <c r="L569" s="32"/>
      <c r="M569" s="32"/>
      <c r="N569" s="32"/>
      <c r="O569" s="58"/>
      <c r="AE569" s="11"/>
      <c r="AF569" s="11"/>
      <c r="AG569" s="11"/>
      <c r="AH569" s="11"/>
      <c r="AI569" s="58"/>
      <c r="AJ569" s="11"/>
      <c r="AK569" s="11"/>
      <c r="AL569" s="11"/>
      <c r="AM569" s="11"/>
      <c r="AN569" s="58"/>
    </row>
    <row r="570">
      <c r="B570" s="79"/>
      <c r="E570" s="11"/>
      <c r="F570" s="7"/>
      <c r="G570" s="7"/>
      <c r="H570" s="7"/>
      <c r="I570" s="7"/>
      <c r="J570" s="58"/>
      <c r="K570" s="32"/>
      <c r="L570" s="32"/>
      <c r="M570" s="32"/>
      <c r="N570" s="32"/>
      <c r="O570" s="58"/>
      <c r="AE570" s="11"/>
      <c r="AF570" s="11"/>
      <c r="AG570" s="11"/>
      <c r="AH570" s="11"/>
      <c r="AI570" s="58"/>
      <c r="AJ570" s="11"/>
      <c r="AK570" s="11"/>
      <c r="AL570" s="11"/>
      <c r="AM570" s="11"/>
      <c r="AN570" s="58"/>
    </row>
    <row r="571">
      <c r="B571" s="79"/>
      <c r="E571" s="11"/>
      <c r="F571" s="7"/>
      <c r="G571" s="7"/>
      <c r="H571" s="7"/>
      <c r="I571" s="7"/>
      <c r="J571" s="58"/>
      <c r="K571" s="32"/>
      <c r="L571" s="32"/>
      <c r="M571" s="32"/>
      <c r="N571" s="32"/>
      <c r="O571" s="58"/>
      <c r="AE571" s="11"/>
      <c r="AF571" s="11"/>
      <c r="AG571" s="11"/>
      <c r="AH571" s="11"/>
      <c r="AI571" s="58"/>
      <c r="AJ571" s="11"/>
      <c r="AK571" s="11"/>
      <c r="AL571" s="11"/>
      <c r="AM571" s="11"/>
      <c r="AN571" s="58"/>
    </row>
    <row r="572">
      <c r="B572" s="79"/>
      <c r="E572" s="11"/>
      <c r="F572" s="7"/>
      <c r="G572" s="7"/>
      <c r="H572" s="7"/>
      <c r="I572" s="7"/>
      <c r="J572" s="58"/>
      <c r="K572" s="32"/>
      <c r="L572" s="32"/>
      <c r="M572" s="32"/>
      <c r="N572" s="32"/>
      <c r="O572" s="58"/>
      <c r="AE572" s="11"/>
      <c r="AF572" s="11"/>
      <c r="AG572" s="11"/>
      <c r="AH572" s="11"/>
      <c r="AI572" s="58"/>
      <c r="AJ572" s="11"/>
      <c r="AK572" s="11"/>
      <c r="AL572" s="11"/>
      <c r="AM572" s="11"/>
      <c r="AN572" s="58"/>
    </row>
    <row r="573">
      <c r="B573" s="79"/>
      <c r="E573" s="11"/>
      <c r="F573" s="7"/>
      <c r="G573" s="7"/>
      <c r="H573" s="7"/>
      <c r="I573" s="7"/>
      <c r="J573" s="58"/>
      <c r="K573" s="32"/>
      <c r="L573" s="32"/>
      <c r="M573" s="32"/>
      <c r="N573" s="32"/>
      <c r="O573" s="58"/>
      <c r="AE573" s="11"/>
      <c r="AF573" s="11"/>
      <c r="AG573" s="11"/>
      <c r="AH573" s="11"/>
      <c r="AI573" s="58"/>
      <c r="AJ573" s="11"/>
      <c r="AK573" s="11"/>
      <c r="AL573" s="11"/>
      <c r="AM573" s="11"/>
      <c r="AN573" s="58"/>
    </row>
    <row r="574">
      <c r="B574" s="79"/>
      <c r="E574" s="11"/>
      <c r="F574" s="7"/>
      <c r="G574" s="7"/>
      <c r="H574" s="7"/>
      <c r="I574" s="7"/>
      <c r="J574" s="58"/>
      <c r="K574" s="32"/>
      <c r="L574" s="32"/>
      <c r="M574" s="32"/>
      <c r="N574" s="32"/>
      <c r="O574" s="58"/>
      <c r="AE574" s="11"/>
      <c r="AF574" s="11"/>
      <c r="AG574" s="11"/>
      <c r="AH574" s="11"/>
      <c r="AI574" s="58"/>
      <c r="AJ574" s="11"/>
      <c r="AK574" s="11"/>
      <c r="AL574" s="11"/>
      <c r="AM574" s="11"/>
      <c r="AN574" s="58"/>
    </row>
    <row r="575">
      <c r="B575" s="79"/>
      <c r="E575" s="11"/>
      <c r="F575" s="7"/>
      <c r="G575" s="7"/>
      <c r="H575" s="7"/>
      <c r="I575" s="7"/>
      <c r="J575" s="58"/>
      <c r="K575" s="32"/>
      <c r="L575" s="32"/>
      <c r="M575" s="32"/>
      <c r="N575" s="32"/>
      <c r="O575" s="58"/>
      <c r="AE575" s="11"/>
      <c r="AF575" s="11"/>
      <c r="AG575" s="11"/>
      <c r="AH575" s="11"/>
      <c r="AI575" s="58"/>
      <c r="AJ575" s="11"/>
      <c r="AK575" s="11"/>
      <c r="AL575" s="11"/>
      <c r="AM575" s="11"/>
      <c r="AN575" s="58"/>
    </row>
    <row r="576">
      <c r="B576" s="79"/>
      <c r="E576" s="11"/>
      <c r="F576" s="7"/>
      <c r="G576" s="7"/>
      <c r="H576" s="7"/>
      <c r="I576" s="7"/>
      <c r="J576" s="58"/>
      <c r="K576" s="32"/>
      <c r="L576" s="32"/>
      <c r="M576" s="32"/>
      <c r="N576" s="32"/>
      <c r="O576" s="58"/>
      <c r="AE576" s="11"/>
      <c r="AF576" s="11"/>
      <c r="AG576" s="11"/>
      <c r="AH576" s="11"/>
      <c r="AI576" s="58"/>
      <c r="AJ576" s="11"/>
      <c r="AK576" s="11"/>
      <c r="AL576" s="11"/>
      <c r="AM576" s="11"/>
      <c r="AN576" s="58"/>
    </row>
    <row r="577">
      <c r="B577" s="79"/>
      <c r="E577" s="11"/>
      <c r="F577" s="7"/>
      <c r="G577" s="7"/>
      <c r="H577" s="7"/>
      <c r="I577" s="7"/>
      <c r="J577" s="58"/>
      <c r="K577" s="32"/>
      <c r="L577" s="32"/>
      <c r="M577" s="32"/>
      <c r="N577" s="32"/>
      <c r="O577" s="58"/>
      <c r="AE577" s="11"/>
      <c r="AF577" s="11"/>
      <c r="AG577" s="11"/>
      <c r="AH577" s="11"/>
      <c r="AI577" s="58"/>
      <c r="AJ577" s="11"/>
      <c r="AK577" s="11"/>
      <c r="AL577" s="11"/>
      <c r="AM577" s="11"/>
      <c r="AN577" s="58"/>
    </row>
    <row r="578">
      <c r="B578" s="79"/>
      <c r="E578" s="11"/>
      <c r="F578" s="7"/>
      <c r="G578" s="7"/>
      <c r="H578" s="7"/>
      <c r="I578" s="7"/>
      <c r="J578" s="58"/>
      <c r="K578" s="32"/>
      <c r="L578" s="32"/>
      <c r="M578" s="32"/>
      <c r="N578" s="32"/>
      <c r="O578" s="58"/>
      <c r="AE578" s="11"/>
      <c r="AF578" s="11"/>
      <c r="AG578" s="11"/>
      <c r="AH578" s="11"/>
      <c r="AI578" s="58"/>
      <c r="AJ578" s="11"/>
      <c r="AK578" s="11"/>
      <c r="AL578" s="11"/>
      <c r="AM578" s="11"/>
      <c r="AN578" s="58"/>
    </row>
    <row r="579">
      <c r="B579" s="79"/>
      <c r="E579" s="11"/>
      <c r="F579" s="7"/>
      <c r="G579" s="7"/>
      <c r="H579" s="7"/>
      <c r="I579" s="7"/>
      <c r="J579" s="58"/>
      <c r="K579" s="32"/>
      <c r="L579" s="32"/>
      <c r="M579" s="32"/>
      <c r="N579" s="32"/>
      <c r="O579" s="58"/>
      <c r="AE579" s="11"/>
      <c r="AF579" s="11"/>
      <c r="AG579" s="11"/>
      <c r="AH579" s="11"/>
      <c r="AI579" s="58"/>
      <c r="AJ579" s="11"/>
      <c r="AK579" s="11"/>
      <c r="AL579" s="11"/>
      <c r="AM579" s="11"/>
      <c r="AN579" s="58"/>
    </row>
    <row r="580">
      <c r="B580" s="79"/>
      <c r="E580" s="11"/>
      <c r="F580" s="7"/>
      <c r="G580" s="7"/>
      <c r="H580" s="7"/>
      <c r="I580" s="7"/>
      <c r="J580" s="58"/>
      <c r="K580" s="32"/>
      <c r="L580" s="32"/>
      <c r="M580" s="32"/>
      <c r="N580" s="32"/>
      <c r="O580" s="58"/>
      <c r="AE580" s="11"/>
      <c r="AF580" s="11"/>
      <c r="AG580" s="11"/>
      <c r="AH580" s="11"/>
      <c r="AI580" s="58"/>
      <c r="AJ580" s="11"/>
      <c r="AK580" s="11"/>
      <c r="AL580" s="11"/>
      <c r="AM580" s="11"/>
      <c r="AN580" s="58"/>
    </row>
    <row r="581">
      <c r="B581" s="79"/>
      <c r="E581" s="11"/>
      <c r="F581" s="7"/>
      <c r="G581" s="7"/>
      <c r="H581" s="7"/>
      <c r="I581" s="7"/>
      <c r="J581" s="58"/>
      <c r="K581" s="32"/>
      <c r="L581" s="32"/>
      <c r="M581" s="32"/>
      <c r="N581" s="32"/>
      <c r="O581" s="58"/>
      <c r="AE581" s="11"/>
      <c r="AF581" s="11"/>
      <c r="AG581" s="11"/>
      <c r="AH581" s="11"/>
      <c r="AI581" s="58"/>
      <c r="AJ581" s="11"/>
      <c r="AK581" s="11"/>
      <c r="AL581" s="11"/>
      <c r="AM581" s="11"/>
      <c r="AN581" s="58"/>
    </row>
    <row r="582">
      <c r="B582" s="79"/>
      <c r="E582" s="11"/>
      <c r="F582" s="7"/>
      <c r="G582" s="7"/>
      <c r="H582" s="7"/>
      <c r="I582" s="7"/>
      <c r="J582" s="58"/>
      <c r="K582" s="32"/>
      <c r="L582" s="32"/>
      <c r="M582" s="32"/>
      <c r="N582" s="32"/>
      <c r="O582" s="58"/>
      <c r="AE582" s="11"/>
      <c r="AF582" s="11"/>
      <c r="AG582" s="11"/>
      <c r="AH582" s="11"/>
      <c r="AI582" s="58"/>
      <c r="AJ582" s="11"/>
      <c r="AK582" s="11"/>
      <c r="AL582" s="11"/>
      <c r="AM582" s="11"/>
      <c r="AN582" s="58"/>
    </row>
    <row r="583">
      <c r="B583" s="79"/>
      <c r="E583" s="11"/>
      <c r="F583" s="7"/>
      <c r="G583" s="7"/>
      <c r="H583" s="7"/>
      <c r="I583" s="7"/>
      <c r="J583" s="58"/>
      <c r="K583" s="32"/>
      <c r="L583" s="32"/>
      <c r="M583" s="32"/>
      <c r="N583" s="32"/>
      <c r="O583" s="58"/>
      <c r="AE583" s="11"/>
      <c r="AF583" s="11"/>
      <c r="AG583" s="11"/>
      <c r="AH583" s="11"/>
      <c r="AI583" s="58"/>
      <c r="AJ583" s="11"/>
      <c r="AK583" s="11"/>
      <c r="AL583" s="11"/>
      <c r="AM583" s="11"/>
      <c r="AN583" s="58"/>
    </row>
    <row r="584">
      <c r="B584" s="79"/>
      <c r="E584" s="11"/>
      <c r="F584" s="7"/>
      <c r="G584" s="7"/>
      <c r="H584" s="7"/>
      <c r="I584" s="7"/>
      <c r="J584" s="58"/>
      <c r="K584" s="32"/>
      <c r="L584" s="32"/>
      <c r="M584" s="32"/>
      <c r="N584" s="32"/>
      <c r="O584" s="58"/>
      <c r="AE584" s="11"/>
      <c r="AF584" s="11"/>
      <c r="AG584" s="11"/>
      <c r="AH584" s="11"/>
      <c r="AI584" s="58"/>
      <c r="AJ584" s="11"/>
      <c r="AK584" s="11"/>
      <c r="AL584" s="11"/>
      <c r="AM584" s="11"/>
      <c r="AN584" s="58"/>
    </row>
    <row r="585">
      <c r="B585" s="79"/>
      <c r="E585" s="11"/>
      <c r="F585" s="7"/>
      <c r="G585" s="7"/>
      <c r="H585" s="7"/>
      <c r="I585" s="7"/>
      <c r="J585" s="58"/>
      <c r="K585" s="32"/>
      <c r="L585" s="32"/>
      <c r="M585" s="32"/>
      <c r="N585" s="32"/>
      <c r="O585" s="58"/>
      <c r="AE585" s="11"/>
      <c r="AF585" s="11"/>
      <c r="AG585" s="11"/>
      <c r="AH585" s="11"/>
      <c r="AI585" s="58"/>
      <c r="AJ585" s="11"/>
      <c r="AK585" s="11"/>
      <c r="AL585" s="11"/>
      <c r="AM585" s="11"/>
      <c r="AN585" s="58"/>
    </row>
    <row r="586">
      <c r="B586" s="79"/>
      <c r="E586" s="11"/>
      <c r="F586" s="7"/>
      <c r="G586" s="7"/>
      <c r="H586" s="7"/>
      <c r="I586" s="7"/>
      <c r="J586" s="58"/>
      <c r="K586" s="32"/>
      <c r="L586" s="32"/>
      <c r="M586" s="32"/>
      <c r="N586" s="32"/>
      <c r="O586" s="58"/>
      <c r="AE586" s="11"/>
      <c r="AF586" s="11"/>
      <c r="AG586" s="11"/>
      <c r="AH586" s="11"/>
      <c r="AI586" s="58"/>
      <c r="AJ586" s="11"/>
      <c r="AK586" s="11"/>
      <c r="AL586" s="11"/>
      <c r="AM586" s="11"/>
      <c r="AN586" s="58"/>
    </row>
    <row r="587">
      <c r="B587" s="79"/>
      <c r="E587" s="11"/>
      <c r="F587" s="7"/>
      <c r="G587" s="7"/>
      <c r="H587" s="7"/>
      <c r="I587" s="7"/>
      <c r="J587" s="58"/>
      <c r="K587" s="32"/>
      <c r="L587" s="32"/>
      <c r="M587" s="32"/>
      <c r="N587" s="32"/>
      <c r="O587" s="58"/>
      <c r="AE587" s="11"/>
      <c r="AF587" s="11"/>
      <c r="AG587" s="11"/>
      <c r="AH587" s="11"/>
      <c r="AI587" s="58"/>
      <c r="AJ587" s="11"/>
      <c r="AK587" s="11"/>
      <c r="AL587" s="11"/>
      <c r="AM587" s="11"/>
      <c r="AN587" s="58"/>
    </row>
    <row r="588">
      <c r="B588" s="79"/>
      <c r="E588" s="11"/>
      <c r="F588" s="7"/>
      <c r="G588" s="7"/>
      <c r="H588" s="7"/>
      <c r="I588" s="7"/>
      <c r="J588" s="58"/>
      <c r="K588" s="32"/>
      <c r="L588" s="32"/>
      <c r="M588" s="32"/>
      <c r="N588" s="32"/>
      <c r="O588" s="58"/>
      <c r="AE588" s="11"/>
      <c r="AF588" s="11"/>
      <c r="AG588" s="11"/>
      <c r="AH588" s="11"/>
      <c r="AI588" s="58"/>
      <c r="AJ588" s="11"/>
      <c r="AK588" s="11"/>
      <c r="AL588" s="11"/>
      <c r="AM588" s="11"/>
      <c r="AN588" s="58"/>
    </row>
    <row r="589">
      <c r="B589" s="79"/>
      <c r="E589" s="11"/>
      <c r="F589" s="7"/>
      <c r="G589" s="7"/>
      <c r="H589" s="7"/>
      <c r="I589" s="7"/>
      <c r="J589" s="58"/>
      <c r="K589" s="32"/>
      <c r="L589" s="32"/>
      <c r="M589" s="32"/>
      <c r="N589" s="32"/>
      <c r="O589" s="58"/>
      <c r="AE589" s="11"/>
      <c r="AF589" s="11"/>
      <c r="AG589" s="11"/>
      <c r="AH589" s="11"/>
      <c r="AI589" s="58"/>
      <c r="AJ589" s="11"/>
      <c r="AK589" s="11"/>
      <c r="AL589" s="11"/>
      <c r="AM589" s="11"/>
      <c r="AN589" s="58"/>
    </row>
    <row r="590">
      <c r="B590" s="79"/>
      <c r="E590" s="11"/>
      <c r="F590" s="7"/>
      <c r="G590" s="7"/>
      <c r="H590" s="7"/>
      <c r="I590" s="7"/>
      <c r="J590" s="58"/>
      <c r="K590" s="32"/>
      <c r="L590" s="32"/>
      <c r="M590" s="32"/>
      <c r="N590" s="32"/>
      <c r="O590" s="58"/>
      <c r="AE590" s="11"/>
      <c r="AF590" s="11"/>
      <c r="AG590" s="11"/>
      <c r="AH590" s="11"/>
      <c r="AI590" s="58"/>
      <c r="AJ590" s="11"/>
      <c r="AK590" s="11"/>
      <c r="AL590" s="11"/>
      <c r="AM590" s="11"/>
      <c r="AN590" s="58"/>
    </row>
    <row r="591">
      <c r="B591" s="79"/>
      <c r="E591" s="11"/>
      <c r="F591" s="7"/>
      <c r="G591" s="7"/>
      <c r="H591" s="7"/>
      <c r="I591" s="7"/>
      <c r="J591" s="58"/>
      <c r="K591" s="32"/>
      <c r="L591" s="32"/>
      <c r="M591" s="32"/>
      <c r="N591" s="32"/>
      <c r="O591" s="58"/>
      <c r="AE591" s="11"/>
      <c r="AF591" s="11"/>
      <c r="AG591" s="11"/>
      <c r="AH591" s="11"/>
      <c r="AI591" s="58"/>
      <c r="AJ591" s="11"/>
      <c r="AK591" s="11"/>
      <c r="AL591" s="11"/>
      <c r="AM591" s="11"/>
      <c r="AN591" s="58"/>
    </row>
    <row r="592">
      <c r="B592" s="79"/>
      <c r="E592" s="11"/>
      <c r="F592" s="7"/>
      <c r="G592" s="7"/>
      <c r="H592" s="7"/>
      <c r="I592" s="7"/>
      <c r="J592" s="58"/>
      <c r="K592" s="32"/>
      <c r="L592" s="32"/>
      <c r="M592" s="32"/>
      <c r="N592" s="32"/>
      <c r="O592" s="58"/>
      <c r="AE592" s="11"/>
      <c r="AF592" s="11"/>
      <c r="AG592" s="11"/>
      <c r="AH592" s="11"/>
      <c r="AI592" s="58"/>
      <c r="AJ592" s="11"/>
      <c r="AK592" s="11"/>
      <c r="AL592" s="11"/>
      <c r="AM592" s="11"/>
      <c r="AN592" s="58"/>
    </row>
    <row r="593">
      <c r="B593" s="79"/>
      <c r="E593" s="11"/>
      <c r="F593" s="7"/>
      <c r="G593" s="7"/>
      <c r="H593" s="7"/>
      <c r="I593" s="7"/>
      <c r="J593" s="58"/>
      <c r="K593" s="32"/>
      <c r="L593" s="32"/>
      <c r="M593" s="32"/>
      <c r="N593" s="32"/>
      <c r="O593" s="58"/>
      <c r="AE593" s="11"/>
      <c r="AF593" s="11"/>
      <c r="AG593" s="11"/>
      <c r="AH593" s="11"/>
      <c r="AI593" s="58"/>
      <c r="AJ593" s="11"/>
      <c r="AK593" s="11"/>
      <c r="AL593" s="11"/>
      <c r="AM593" s="11"/>
      <c r="AN593" s="58"/>
    </row>
    <row r="594">
      <c r="B594" s="79"/>
      <c r="E594" s="11"/>
      <c r="F594" s="7"/>
      <c r="G594" s="7"/>
      <c r="H594" s="7"/>
      <c r="I594" s="7"/>
      <c r="J594" s="58"/>
      <c r="K594" s="32"/>
      <c r="L594" s="32"/>
      <c r="M594" s="32"/>
      <c r="N594" s="32"/>
      <c r="O594" s="58"/>
      <c r="AE594" s="11"/>
      <c r="AF594" s="11"/>
      <c r="AG594" s="11"/>
      <c r="AH594" s="11"/>
      <c r="AI594" s="58"/>
      <c r="AJ594" s="11"/>
      <c r="AK594" s="11"/>
      <c r="AL594" s="11"/>
      <c r="AM594" s="11"/>
      <c r="AN594" s="58"/>
    </row>
    <row r="595">
      <c r="B595" s="79"/>
      <c r="E595" s="11"/>
      <c r="F595" s="7"/>
      <c r="G595" s="7"/>
      <c r="H595" s="7"/>
      <c r="I595" s="7"/>
      <c r="J595" s="58"/>
      <c r="K595" s="32"/>
      <c r="L595" s="32"/>
      <c r="M595" s="32"/>
      <c r="N595" s="32"/>
      <c r="O595" s="58"/>
      <c r="AE595" s="11"/>
      <c r="AF595" s="11"/>
      <c r="AG595" s="11"/>
      <c r="AH595" s="11"/>
      <c r="AI595" s="58"/>
      <c r="AJ595" s="11"/>
      <c r="AK595" s="11"/>
      <c r="AL595" s="11"/>
      <c r="AM595" s="11"/>
      <c r="AN595" s="58"/>
    </row>
    <row r="596">
      <c r="B596" s="79"/>
      <c r="E596" s="11"/>
      <c r="F596" s="7"/>
      <c r="G596" s="7"/>
      <c r="H596" s="7"/>
      <c r="I596" s="7"/>
      <c r="J596" s="58"/>
      <c r="K596" s="32"/>
      <c r="L596" s="32"/>
      <c r="M596" s="32"/>
      <c r="N596" s="32"/>
      <c r="O596" s="58"/>
      <c r="AE596" s="11"/>
      <c r="AF596" s="11"/>
      <c r="AG596" s="11"/>
      <c r="AH596" s="11"/>
      <c r="AI596" s="58"/>
      <c r="AJ596" s="11"/>
      <c r="AK596" s="11"/>
      <c r="AL596" s="11"/>
      <c r="AM596" s="11"/>
      <c r="AN596" s="58"/>
    </row>
    <row r="597">
      <c r="B597" s="79"/>
      <c r="E597" s="11"/>
      <c r="F597" s="7"/>
      <c r="G597" s="7"/>
      <c r="H597" s="7"/>
      <c r="I597" s="7"/>
      <c r="J597" s="58"/>
      <c r="K597" s="32"/>
      <c r="L597" s="32"/>
      <c r="M597" s="32"/>
      <c r="N597" s="32"/>
      <c r="O597" s="58"/>
      <c r="AE597" s="11"/>
      <c r="AF597" s="11"/>
      <c r="AG597" s="11"/>
      <c r="AH597" s="11"/>
      <c r="AI597" s="58"/>
      <c r="AJ597" s="11"/>
      <c r="AK597" s="11"/>
      <c r="AL597" s="11"/>
      <c r="AM597" s="11"/>
      <c r="AN597" s="58"/>
    </row>
    <row r="598">
      <c r="B598" s="79"/>
      <c r="E598" s="11"/>
      <c r="F598" s="7"/>
      <c r="G598" s="7"/>
      <c r="H598" s="7"/>
      <c r="I598" s="7"/>
      <c r="J598" s="58"/>
      <c r="K598" s="32"/>
      <c r="L598" s="32"/>
      <c r="M598" s="32"/>
      <c r="N598" s="32"/>
      <c r="O598" s="58"/>
      <c r="AE598" s="11"/>
      <c r="AF598" s="11"/>
      <c r="AG598" s="11"/>
      <c r="AH598" s="11"/>
      <c r="AI598" s="58"/>
      <c r="AJ598" s="11"/>
      <c r="AK598" s="11"/>
      <c r="AL598" s="11"/>
      <c r="AM598" s="11"/>
      <c r="AN598" s="58"/>
    </row>
    <row r="599">
      <c r="B599" s="79"/>
      <c r="E599" s="11"/>
      <c r="F599" s="7"/>
      <c r="G599" s="7"/>
      <c r="H599" s="7"/>
      <c r="I599" s="7"/>
      <c r="J599" s="58"/>
      <c r="K599" s="32"/>
      <c r="L599" s="32"/>
      <c r="M599" s="32"/>
      <c r="N599" s="32"/>
      <c r="O599" s="58"/>
      <c r="AE599" s="11"/>
      <c r="AF599" s="11"/>
      <c r="AG599" s="11"/>
      <c r="AH599" s="11"/>
      <c r="AI599" s="58"/>
      <c r="AJ599" s="11"/>
      <c r="AK599" s="11"/>
      <c r="AL599" s="11"/>
      <c r="AM599" s="11"/>
      <c r="AN599" s="58"/>
    </row>
    <row r="600">
      <c r="B600" s="79"/>
      <c r="E600" s="11"/>
      <c r="F600" s="7"/>
      <c r="G600" s="7"/>
      <c r="H600" s="7"/>
      <c r="I600" s="7"/>
      <c r="J600" s="58"/>
      <c r="K600" s="32"/>
      <c r="L600" s="32"/>
      <c r="M600" s="32"/>
      <c r="N600" s="32"/>
      <c r="O600" s="58"/>
      <c r="AE600" s="11"/>
      <c r="AF600" s="11"/>
      <c r="AG600" s="11"/>
      <c r="AH600" s="11"/>
      <c r="AI600" s="58"/>
      <c r="AJ600" s="11"/>
      <c r="AK600" s="11"/>
      <c r="AL600" s="11"/>
      <c r="AM600" s="11"/>
      <c r="AN600" s="58"/>
    </row>
    <row r="601">
      <c r="B601" s="79"/>
      <c r="E601" s="11"/>
      <c r="F601" s="7"/>
      <c r="G601" s="7"/>
      <c r="H601" s="7"/>
      <c r="I601" s="7"/>
      <c r="J601" s="58"/>
      <c r="K601" s="32"/>
      <c r="L601" s="32"/>
      <c r="M601" s="32"/>
      <c r="N601" s="32"/>
      <c r="O601" s="58"/>
      <c r="AE601" s="11"/>
      <c r="AF601" s="11"/>
      <c r="AG601" s="11"/>
      <c r="AH601" s="11"/>
      <c r="AI601" s="58"/>
      <c r="AJ601" s="11"/>
      <c r="AK601" s="11"/>
      <c r="AL601" s="11"/>
      <c r="AM601" s="11"/>
      <c r="AN601" s="58"/>
    </row>
    <row r="602">
      <c r="B602" s="79"/>
      <c r="E602" s="11"/>
      <c r="F602" s="7"/>
      <c r="G602" s="7"/>
      <c r="H602" s="7"/>
      <c r="I602" s="7"/>
      <c r="J602" s="58"/>
      <c r="K602" s="32"/>
      <c r="L602" s="32"/>
      <c r="M602" s="32"/>
      <c r="N602" s="32"/>
      <c r="O602" s="58"/>
      <c r="AE602" s="11"/>
      <c r="AF602" s="11"/>
      <c r="AG602" s="11"/>
      <c r="AH602" s="11"/>
      <c r="AI602" s="58"/>
      <c r="AJ602" s="11"/>
      <c r="AK602" s="11"/>
      <c r="AL602" s="11"/>
      <c r="AM602" s="11"/>
      <c r="AN602" s="58"/>
    </row>
    <row r="603">
      <c r="B603" s="79"/>
      <c r="E603" s="11"/>
      <c r="F603" s="7"/>
      <c r="G603" s="7"/>
      <c r="H603" s="7"/>
      <c r="I603" s="7"/>
      <c r="J603" s="58"/>
      <c r="K603" s="32"/>
      <c r="L603" s="32"/>
      <c r="M603" s="32"/>
      <c r="N603" s="32"/>
      <c r="O603" s="58"/>
      <c r="AE603" s="11"/>
      <c r="AF603" s="11"/>
      <c r="AG603" s="11"/>
      <c r="AH603" s="11"/>
      <c r="AI603" s="58"/>
      <c r="AJ603" s="11"/>
      <c r="AK603" s="11"/>
      <c r="AL603" s="11"/>
      <c r="AM603" s="11"/>
      <c r="AN603" s="58"/>
    </row>
    <row r="604">
      <c r="B604" s="79"/>
      <c r="E604" s="11"/>
      <c r="F604" s="7"/>
      <c r="G604" s="7"/>
      <c r="H604" s="7"/>
      <c r="I604" s="7"/>
      <c r="J604" s="58"/>
      <c r="K604" s="32"/>
      <c r="L604" s="32"/>
      <c r="M604" s="32"/>
      <c r="N604" s="32"/>
      <c r="O604" s="58"/>
      <c r="AE604" s="11"/>
      <c r="AF604" s="11"/>
      <c r="AG604" s="11"/>
      <c r="AH604" s="11"/>
      <c r="AI604" s="58"/>
      <c r="AJ604" s="11"/>
      <c r="AK604" s="11"/>
      <c r="AL604" s="11"/>
      <c r="AM604" s="11"/>
      <c r="AN604" s="58"/>
    </row>
    <row r="605">
      <c r="B605" s="79"/>
      <c r="E605" s="11"/>
      <c r="F605" s="7"/>
      <c r="G605" s="7"/>
      <c r="H605" s="7"/>
      <c r="I605" s="7"/>
      <c r="J605" s="58"/>
      <c r="K605" s="32"/>
      <c r="L605" s="32"/>
      <c r="M605" s="32"/>
      <c r="N605" s="32"/>
      <c r="O605" s="58"/>
      <c r="AE605" s="11"/>
      <c r="AF605" s="11"/>
      <c r="AG605" s="11"/>
      <c r="AH605" s="11"/>
      <c r="AI605" s="58"/>
      <c r="AJ605" s="11"/>
      <c r="AK605" s="11"/>
      <c r="AL605" s="11"/>
      <c r="AM605" s="11"/>
      <c r="AN605" s="58"/>
    </row>
    <row r="606">
      <c r="B606" s="79"/>
      <c r="E606" s="11"/>
      <c r="F606" s="7"/>
      <c r="G606" s="7"/>
      <c r="H606" s="7"/>
      <c r="I606" s="7"/>
      <c r="J606" s="58"/>
      <c r="K606" s="32"/>
      <c r="L606" s="32"/>
      <c r="M606" s="32"/>
      <c r="N606" s="32"/>
      <c r="O606" s="58"/>
      <c r="AE606" s="11"/>
      <c r="AF606" s="11"/>
      <c r="AG606" s="11"/>
      <c r="AH606" s="11"/>
      <c r="AI606" s="58"/>
      <c r="AJ606" s="11"/>
      <c r="AK606" s="11"/>
      <c r="AL606" s="11"/>
      <c r="AM606" s="11"/>
      <c r="AN606" s="58"/>
    </row>
    <row r="607">
      <c r="B607" s="79"/>
      <c r="E607" s="11"/>
      <c r="F607" s="7"/>
      <c r="G607" s="7"/>
      <c r="H607" s="7"/>
      <c r="I607" s="7"/>
      <c r="J607" s="58"/>
      <c r="K607" s="32"/>
      <c r="L607" s="32"/>
      <c r="M607" s="32"/>
      <c r="N607" s="32"/>
      <c r="O607" s="58"/>
      <c r="AE607" s="11"/>
      <c r="AF607" s="11"/>
      <c r="AG607" s="11"/>
      <c r="AH607" s="11"/>
      <c r="AI607" s="58"/>
      <c r="AJ607" s="11"/>
      <c r="AK607" s="11"/>
      <c r="AL607" s="11"/>
      <c r="AM607" s="11"/>
      <c r="AN607" s="58"/>
    </row>
    <row r="608">
      <c r="B608" s="79"/>
      <c r="E608" s="11"/>
      <c r="F608" s="7"/>
      <c r="G608" s="7"/>
      <c r="H608" s="7"/>
      <c r="I608" s="7"/>
      <c r="J608" s="58"/>
      <c r="K608" s="32"/>
      <c r="L608" s="32"/>
      <c r="M608" s="32"/>
      <c r="N608" s="32"/>
      <c r="O608" s="58"/>
      <c r="AE608" s="11"/>
      <c r="AF608" s="11"/>
      <c r="AG608" s="11"/>
      <c r="AH608" s="11"/>
      <c r="AI608" s="58"/>
      <c r="AJ608" s="11"/>
      <c r="AK608" s="11"/>
      <c r="AL608" s="11"/>
      <c r="AM608" s="11"/>
      <c r="AN608" s="58"/>
    </row>
    <row r="609">
      <c r="B609" s="79"/>
      <c r="E609" s="11"/>
      <c r="F609" s="7"/>
      <c r="G609" s="7"/>
      <c r="H609" s="7"/>
      <c r="I609" s="7"/>
      <c r="J609" s="58"/>
      <c r="K609" s="32"/>
      <c r="L609" s="32"/>
      <c r="M609" s="32"/>
      <c r="N609" s="32"/>
      <c r="O609" s="58"/>
      <c r="AE609" s="11"/>
      <c r="AF609" s="11"/>
      <c r="AG609" s="11"/>
      <c r="AH609" s="11"/>
      <c r="AI609" s="58"/>
      <c r="AJ609" s="11"/>
      <c r="AK609" s="11"/>
      <c r="AL609" s="11"/>
      <c r="AM609" s="11"/>
      <c r="AN609" s="58"/>
    </row>
    <row r="610">
      <c r="B610" s="79"/>
      <c r="E610" s="11"/>
      <c r="F610" s="7"/>
      <c r="G610" s="7"/>
      <c r="H610" s="7"/>
      <c r="I610" s="7"/>
      <c r="J610" s="58"/>
      <c r="K610" s="32"/>
      <c r="L610" s="32"/>
      <c r="M610" s="32"/>
      <c r="N610" s="32"/>
      <c r="O610" s="58"/>
      <c r="AE610" s="11"/>
      <c r="AF610" s="11"/>
      <c r="AG610" s="11"/>
      <c r="AH610" s="11"/>
      <c r="AI610" s="58"/>
      <c r="AJ610" s="11"/>
      <c r="AK610" s="11"/>
      <c r="AL610" s="11"/>
      <c r="AM610" s="11"/>
      <c r="AN610" s="58"/>
    </row>
    <row r="611">
      <c r="B611" s="79"/>
      <c r="E611" s="11"/>
      <c r="F611" s="7"/>
      <c r="G611" s="7"/>
      <c r="H611" s="7"/>
      <c r="I611" s="7"/>
      <c r="J611" s="58"/>
      <c r="K611" s="32"/>
      <c r="L611" s="32"/>
      <c r="M611" s="32"/>
      <c r="N611" s="32"/>
      <c r="O611" s="58"/>
      <c r="AE611" s="11"/>
      <c r="AF611" s="11"/>
      <c r="AG611" s="11"/>
      <c r="AH611" s="11"/>
      <c r="AI611" s="58"/>
      <c r="AJ611" s="11"/>
      <c r="AK611" s="11"/>
      <c r="AL611" s="11"/>
      <c r="AM611" s="11"/>
      <c r="AN611" s="58"/>
    </row>
    <row r="612">
      <c r="B612" s="79"/>
      <c r="E612" s="11"/>
      <c r="F612" s="7"/>
      <c r="G612" s="7"/>
      <c r="H612" s="7"/>
      <c r="I612" s="7"/>
      <c r="J612" s="58"/>
      <c r="K612" s="32"/>
      <c r="L612" s="32"/>
      <c r="M612" s="32"/>
      <c r="N612" s="32"/>
      <c r="O612" s="58"/>
      <c r="AE612" s="11"/>
      <c r="AF612" s="11"/>
      <c r="AG612" s="11"/>
      <c r="AH612" s="11"/>
      <c r="AI612" s="58"/>
      <c r="AJ612" s="11"/>
      <c r="AK612" s="11"/>
      <c r="AL612" s="11"/>
      <c r="AM612" s="11"/>
      <c r="AN612" s="58"/>
    </row>
    <row r="613">
      <c r="B613" s="79"/>
      <c r="E613" s="11"/>
      <c r="F613" s="7"/>
      <c r="G613" s="7"/>
      <c r="H613" s="7"/>
      <c r="I613" s="7"/>
      <c r="J613" s="58"/>
      <c r="K613" s="32"/>
      <c r="L613" s="32"/>
      <c r="M613" s="32"/>
      <c r="N613" s="32"/>
      <c r="O613" s="58"/>
      <c r="AE613" s="11"/>
      <c r="AF613" s="11"/>
      <c r="AG613" s="11"/>
      <c r="AH613" s="11"/>
      <c r="AI613" s="58"/>
      <c r="AJ613" s="11"/>
      <c r="AK613" s="11"/>
      <c r="AL613" s="11"/>
      <c r="AM613" s="11"/>
      <c r="AN613" s="58"/>
    </row>
    <row r="614">
      <c r="B614" s="79"/>
      <c r="E614" s="11"/>
      <c r="F614" s="7"/>
      <c r="G614" s="7"/>
      <c r="H614" s="7"/>
      <c r="I614" s="7"/>
      <c r="J614" s="58"/>
      <c r="K614" s="32"/>
      <c r="L614" s="32"/>
      <c r="M614" s="32"/>
      <c r="N614" s="32"/>
      <c r="O614" s="58"/>
      <c r="AE614" s="11"/>
      <c r="AF614" s="11"/>
      <c r="AG614" s="11"/>
      <c r="AH614" s="11"/>
      <c r="AI614" s="58"/>
      <c r="AJ614" s="11"/>
      <c r="AK614" s="11"/>
      <c r="AL614" s="11"/>
      <c r="AM614" s="11"/>
      <c r="AN614" s="58"/>
    </row>
    <row r="615">
      <c r="E615" s="11"/>
      <c r="F615" s="7"/>
      <c r="G615" s="7"/>
      <c r="H615" s="7"/>
      <c r="I615" s="7"/>
      <c r="J615" s="58"/>
      <c r="K615" s="32"/>
      <c r="L615" s="32"/>
      <c r="M615" s="32"/>
      <c r="N615" s="32"/>
      <c r="O615" s="58"/>
      <c r="AE615" s="11"/>
      <c r="AF615" s="11"/>
      <c r="AG615" s="11"/>
      <c r="AH615" s="11"/>
      <c r="AI615" s="58"/>
      <c r="AJ615" s="11"/>
      <c r="AK615" s="11"/>
      <c r="AL615" s="11"/>
      <c r="AM615" s="11"/>
      <c r="AN615" s="58"/>
    </row>
    <row r="616">
      <c r="E616" s="11"/>
      <c r="F616" s="7"/>
      <c r="G616" s="7"/>
      <c r="H616" s="7"/>
      <c r="I616" s="7"/>
      <c r="J616" s="58"/>
      <c r="K616" s="32"/>
      <c r="L616" s="32"/>
      <c r="M616" s="32"/>
      <c r="N616" s="32"/>
      <c r="O616" s="58"/>
      <c r="AE616" s="11"/>
      <c r="AF616" s="11"/>
      <c r="AG616" s="11"/>
      <c r="AH616" s="11"/>
      <c r="AI616" s="58"/>
      <c r="AJ616" s="11"/>
      <c r="AK616" s="11"/>
      <c r="AL616" s="11"/>
      <c r="AM616" s="11"/>
      <c r="AN616" s="58"/>
    </row>
    <row r="617">
      <c r="E617" s="11"/>
      <c r="F617" s="7"/>
      <c r="G617" s="7"/>
      <c r="H617" s="7"/>
      <c r="I617" s="7"/>
      <c r="J617" s="58"/>
      <c r="K617" s="32"/>
      <c r="L617" s="32"/>
      <c r="M617" s="32"/>
      <c r="N617" s="32"/>
      <c r="O617" s="58"/>
      <c r="AE617" s="11"/>
      <c r="AF617" s="11"/>
      <c r="AG617" s="11"/>
      <c r="AH617" s="11"/>
      <c r="AI617" s="58"/>
      <c r="AJ617" s="11"/>
      <c r="AK617" s="11"/>
      <c r="AL617" s="11"/>
      <c r="AM617" s="11"/>
      <c r="AN617" s="58"/>
    </row>
    <row r="618">
      <c r="E618" s="11"/>
      <c r="F618" s="7"/>
      <c r="G618" s="7"/>
      <c r="H618" s="7"/>
      <c r="I618" s="7"/>
      <c r="J618" s="58"/>
      <c r="K618" s="32"/>
      <c r="L618" s="32"/>
      <c r="M618" s="32"/>
      <c r="N618" s="32"/>
      <c r="O618" s="58"/>
      <c r="AE618" s="11"/>
      <c r="AF618" s="11"/>
      <c r="AG618" s="11"/>
      <c r="AH618" s="11"/>
      <c r="AI618" s="58"/>
      <c r="AJ618" s="11"/>
      <c r="AK618" s="11"/>
      <c r="AL618" s="11"/>
      <c r="AM618" s="11"/>
      <c r="AN618" s="58"/>
    </row>
    <row r="619">
      <c r="E619" s="11"/>
      <c r="F619" s="7"/>
      <c r="G619" s="7"/>
      <c r="H619" s="7"/>
      <c r="I619" s="7"/>
      <c r="J619" s="58"/>
      <c r="K619" s="32"/>
      <c r="L619" s="32"/>
      <c r="M619" s="32"/>
      <c r="N619" s="32"/>
      <c r="O619" s="58"/>
      <c r="AE619" s="11"/>
      <c r="AF619" s="11"/>
      <c r="AG619" s="11"/>
      <c r="AH619" s="11"/>
      <c r="AI619" s="58"/>
      <c r="AJ619" s="11"/>
      <c r="AK619" s="11"/>
      <c r="AL619" s="11"/>
      <c r="AM619" s="11"/>
      <c r="AN619" s="58"/>
    </row>
    <row r="620">
      <c r="E620" s="11"/>
      <c r="F620" s="7"/>
      <c r="G620" s="7"/>
      <c r="H620" s="7"/>
      <c r="I620" s="7"/>
      <c r="J620" s="58"/>
      <c r="K620" s="32"/>
      <c r="L620" s="32"/>
      <c r="M620" s="32"/>
      <c r="N620" s="32"/>
      <c r="O620" s="58"/>
      <c r="AE620" s="11"/>
      <c r="AF620" s="11"/>
      <c r="AG620" s="11"/>
      <c r="AH620" s="11"/>
      <c r="AI620" s="58"/>
      <c r="AJ620" s="11"/>
      <c r="AK620" s="11"/>
      <c r="AL620" s="11"/>
      <c r="AM620" s="11"/>
      <c r="AN620" s="58"/>
    </row>
    <row r="621">
      <c r="E621" s="11"/>
      <c r="F621" s="7"/>
      <c r="G621" s="7"/>
      <c r="H621" s="7"/>
      <c r="I621" s="7"/>
      <c r="J621" s="58"/>
      <c r="K621" s="32"/>
      <c r="L621" s="32"/>
      <c r="M621" s="32"/>
      <c r="N621" s="32"/>
      <c r="O621" s="58"/>
      <c r="AE621" s="11"/>
      <c r="AF621" s="11"/>
      <c r="AG621" s="11"/>
      <c r="AH621" s="11"/>
      <c r="AI621" s="58"/>
      <c r="AJ621" s="11"/>
      <c r="AK621" s="11"/>
      <c r="AL621" s="11"/>
      <c r="AM621" s="11"/>
      <c r="AN621" s="58"/>
    </row>
    <row r="622">
      <c r="E622" s="11"/>
      <c r="F622" s="7"/>
      <c r="G622" s="7"/>
      <c r="H622" s="7"/>
      <c r="I622" s="7"/>
      <c r="J622" s="58"/>
      <c r="K622" s="32"/>
      <c r="L622" s="32"/>
      <c r="M622" s="32"/>
      <c r="N622" s="32"/>
      <c r="O622" s="58"/>
      <c r="AE622" s="11"/>
      <c r="AF622" s="11"/>
      <c r="AG622" s="11"/>
      <c r="AH622" s="11"/>
      <c r="AI622" s="58"/>
      <c r="AJ622" s="11"/>
      <c r="AK622" s="11"/>
      <c r="AL622" s="11"/>
      <c r="AM622" s="11"/>
      <c r="AN622" s="58"/>
    </row>
    <row r="623">
      <c r="E623" s="11"/>
      <c r="F623" s="7"/>
      <c r="G623" s="7"/>
      <c r="H623" s="7"/>
      <c r="I623" s="7"/>
      <c r="J623" s="58"/>
      <c r="K623" s="32"/>
      <c r="L623" s="32"/>
      <c r="M623" s="32"/>
      <c r="N623" s="32"/>
      <c r="O623" s="58"/>
      <c r="AE623" s="11"/>
      <c r="AF623" s="11"/>
      <c r="AG623" s="11"/>
      <c r="AH623" s="11"/>
      <c r="AI623" s="58"/>
      <c r="AJ623" s="11"/>
      <c r="AK623" s="11"/>
      <c r="AL623" s="11"/>
      <c r="AM623" s="11"/>
      <c r="AN623" s="58"/>
    </row>
    <row r="624">
      <c r="E624" s="11"/>
      <c r="F624" s="7"/>
      <c r="G624" s="7"/>
      <c r="H624" s="7"/>
      <c r="I624" s="7"/>
      <c r="J624" s="58"/>
      <c r="K624" s="32"/>
      <c r="L624" s="32"/>
      <c r="M624" s="32"/>
      <c r="N624" s="32"/>
      <c r="O624" s="58"/>
      <c r="AE624" s="11"/>
      <c r="AF624" s="11"/>
      <c r="AG624" s="11"/>
      <c r="AH624" s="11"/>
      <c r="AI624" s="58"/>
      <c r="AJ624" s="11"/>
      <c r="AK624" s="11"/>
      <c r="AL624" s="11"/>
      <c r="AM624" s="11"/>
      <c r="AN624" s="58"/>
    </row>
    <row r="625">
      <c r="E625" s="11"/>
      <c r="F625" s="7"/>
      <c r="G625" s="7"/>
      <c r="H625" s="7"/>
      <c r="I625" s="7"/>
      <c r="J625" s="58"/>
      <c r="K625" s="32"/>
      <c r="L625" s="32"/>
      <c r="M625" s="32"/>
      <c r="N625" s="32"/>
      <c r="O625" s="58"/>
      <c r="AE625" s="11"/>
      <c r="AF625" s="11"/>
      <c r="AG625" s="11"/>
      <c r="AH625" s="11"/>
      <c r="AI625" s="58"/>
      <c r="AJ625" s="11"/>
      <c r="AK625" s="11"/>
      <c r="AL625" s="11"/>
      <c r="AM625" s="11"/>
      <c r="AN625" s="58"/>
    </row>
    <row r="626">
      <c r="E626" s="11"/>
      <c r="F626" s="7"/>
      <c r="G626" s="7"/>
      <c r="H626" s="7"/>
      <c r="I626" s="7"/>
      <c r="J626" s="58"/>
      <c r="K626" s="32"/>
      <c r="L626" s="32"/>
      <c r="M626" s="32"/>
      <c r="N626" s="32"/>
      <c r="O626" s="58"/>
      <c r="AE626" s="11"/>
      <c r="AF626" s="11"/>
      <c r="AG626" s="11"/>
      <c r="AH626" s="11"/>
      <c r="AI626" s="58"/>
      <c r="AJ626" s="11"/>
      <c r="AK626" s="11"/>
      <c r="AL626" s="11"/>
      <c r="AM626" s="11"/>
      <c r="AN626" s="58"/>
    </row>
    <row r="627">
      <c r="E627" s="11"/>
      <c r="F627" s="7"/>
      <c r="G627" s="7"/>
      <c r="H627" s="7"/>
      <c r="I627" s="7"/>
      <c r="J627" s="58"/>
      <c r="K627" s="32"/>
      <c r="L627" s="32"/>
      <c r="M627" s="32"/>
      <c r="N627" s="32"/>
      <c r="O627" s="58"/>
      <c r="AE627" s="11"/>
      <c r="AF627" s="11"/>
      <c r="AG627" s="11"/>
      <c r="AH627" s="11"/>
      <c r="AI627" s="58"/>
      <c r="AJ627" s="11"/>
      <c r="AK627" s="11"/>
      <c r="AL627" s="11"/>
      <c r="AM627" s="11"/>
      <c r="AN627" s="58"/>
    </row>
    <row r="628">
      <c r="E628" s="11"/>
      <c r="F628" s="7"/>
      <c r="G628" s="7"/>
      <c r="H628" s="7"/>
      <c r="I628" s="7"/>
      <c r="J628" s="58"/>
      <c r="K628" s="32"/>
      <c r="L628" s="32"/>
      <c r="M628" s="32"/>
      <c r="N628" s="32"/>
      <c r="O628" s="58"/>
      <c r="AE628" s="11"/>
      <c r="AF628" s="11"/>
      <c r="AG628" s="11"/>
      <c r="AH628" s="11"/>
      <c r="AI628" s="58"/>
      <c r="AJ628" s="11"/>
      <c r="AK628" s="11"/>
      <c r="AL628" s="11"/>
      <c r="AM628" s="11"/>
      <c r="AN628" s="58"/>
    </row>
    <row r="629">
      <c r="E629" s="11"/>
      <c r="F629" s="7"/>
      <c r="G629" s="7"/>
      <c r="H629" s="7"/>
      <c r="I629" s="7"/>
      <c r="J629" s="58"/>
      <c r="K629" s="32"/>
      <c r="L629" s="32"/>
      <c r="M629" s="32"/>
      <c r="N629" s="32"/>
      <c r="O629" s="58"/>
      <c r="AE629" s="11"/>
      <c r="AF629" s="11"/>
      <c r="AG629" s="11"/>
      <c r="AH629" s="11"/>
      <c r="AI629" s="58"/>
      <c r="AJ629" s="11"/>
      <c r="AK629" s="11"/>
      <c r="AL629" s="11"/>
      <c r="AM629" s="11"/>
      <c r="AN629" s="58"/>
    </row>
    <row r="630">
      <c r="E630" s="11"/>
      <c r="F630" s="7"/>
      <c r="G630" s="7"/>
      <c r="H630" s="7"/>
      <c r="I630" s="7"/>
      <c r="J630" s="58"/>
      <c r="K630" s="32"/>
      <c r="L630" s="32"/>
      <c r="M630" s="32"/>
      <c r="N630" s="32"/>
      <c r="O630" s="58"/>
      <c r="AE630" s="11"/>
      <c r="AF630" s="11"/>
      <c r="AG630" s="11"/>
      <c r="AH630" s="11"/>
      <c r="AI630" s="58"/>
      <c r="AJ630" s="11"/>
      <c r="AK630" s="11"/>
      <c r="AL630" s="11"/>
      <c r="AM630" s="11"/>
      <c r="AN630" s="58"/>
    </row>
    <row r="631">
      <c r="E631" s="11"/>
      <c r="F631" s="7"/>
      <c r="G631" s="7"/>
      <c r="H631" s="7"/>
      <c r="I631" s="7"/>
      <c r="J631" s="58"/>
      <c r="K631" s="32"/>
      <c r="L631" s="32"/>
      <c r="M631" s="32"/>
      <c r="N631" s="32"/>
      <c r="O631" s="58"/>
      <c r="AE631" s="11"/>
      <c r="AF631" s="11"/>
      <c r="AG631" s="11"/>
      <c r="AH631" s="11"/>
      <c r="AI631" s="58"/>
      <c r="AJ631" s="11"/>
      <c r="AK631" s="11"/>
      <c r="AL631" s="11"/>
      <c r="AM631" s="11"/>
      <c r="AN631" s="58"/>
    </row>
    <row r="632">
      <c r="E632" s="11"/>
      <c r="F632" s="7"/>
      <c r="G632" s="7"/>
      <c r="H632" s="7"/>
      <c r="I632" s="7"/>
      <c r="J632" s="58"/>
      <c r="K632" s="32"/>
      <c r="L632" s="32"/>
      <c r="M632" s="32"/>
      <c r="N632" s="32"/>
      <c r="O632" s="58"/>
      <c r="AE632" s="11"/>
      <c r="AF632" s="11"/>
      <c r="AG632" s="11"/>
      <c r="AH632" s="11"/>
      <c r="AI632" s="58"/>
      <c r="AJ632" s="11"/>
      <c r="AK632" s="11"/>
      <c r="AL632" s="11"/>
      <c r="AM632" s="11"/>
      <c r="AN632" s="58"/>
    </row>
    <row r="633">
      <c r="E633" s="11"/>
      <c r="F633" s="7"/>
      <c r="G633" s="7"/>
      <c r="H633" s="7"/>
      <c r="I633" s="7"/>
      <c r="J633" s="58"/>
      <c r="K633" s="32"/>
      <c r="L633" s="32"/>
      <c r="M633" s="32"/>
      <c r="N633" s="32"/>
      <c r="O633" s="58"/>
      <c r="AE633" s="11"/>
      <c r="AF633" s="11"/>
      <c r="AG633" s="11"/>
      <c r="AH633" s="11"/>
      <c r="AI633" s="58"/>
      <c r="AJ633" s="11"/>
      <c r="AK633" s="11"/>
      <c r="AL633" s="11"/>
      <c r="AM633" s="11"/>
      <c r="AN633" s="58"/>
    </row>
    <row r="634">
      <c r="E634" s="11"/>
      <c r="F634" s="7"/>
      <c r="G634" s="7"/>
      <c r="H634" s="7"/>
      <c r="I634" s="7"/>
      <c r="J634" s="58"/>
      <c r="K634" s="32"/>
      <c r="L634" s="32"/>
      <c r="M634" s="32"/>
      <c r="N634" s="32"/>
      <c r="O634" s="58"/>
      <c r="AE634" s="11"/>
      <c r="AF634" s="11"/>
      <c r="AG634" s="11"/>
      <c r="AH634" s="11"/>
      <c r="AI634" s="58"/>
      <c r="AJ634" s="11"/>
      <c r="AK634" s="11"/>
      <c r="AL634" s="11"/>
      <c r="AM634" s="11"/>
      <c r="AN634" s="58"/>
    </row>
    <row r="635">
      <c r="E635" s="11"/>
      <c r="F635" s="7"/>
      <c r="G635" s="7"/>
      <c r="H635" s="7"/>
      <c r="I635" s="7"/>
      <c r="J635" s="58"/>
      <c r="K635" s="32"/>
      <c r="L635" s="32"/>
      <c r="M635" s="32"/>
      <c r="N635" s="32"/>
      <c r="O635" s="58"/>
      <c r="AE635" s="11"/>
      <c r="AF635" s="11"/>
      <c r="AG635" s="11"/>
      <c r="AH635" s="11"/>
      <c r="AI635" s="58"/>
      <c r="AJ635" s="11"/>
      <c r="AK635" s="11"/>
      <c r="AL635" s="11"/>
      <c r="AM635" s="11"/>
      <c r="AN635" s="58"/>
    </row>
    <row r="636">
      <c r="E636" s="11"/>
      <c r="F636" s="7"/>
      <c r="G636" s="7"/>
      <c r="H636" s="7"/>
      <c r="I636" s="7"/>
      <c r="J636" s="58"/>
      <c r="K636" s="32"/>
      <c r="L636" s="32"/>
      <c r="M636" s="32"/>
      <c r="N636" s="32"/>
      <c r="O636" s="58"/>
      <c r="AE636" s="11"/>
      <c r="AF636" s="11"/>
      <c r="AG636" s="11"/>
      <c r="AH636" s="11"/>
      <c r="AI636" s="58"/>
      <c r="AJ636" s="11"/>
      <c r="AK636" s="11"/>
      <c r="AL636" s="11"/>
      <c r="AM636" s="11"/>
      <c r="AN636" s="58"/>
    </row>
    <row r="637">
      <c r="E637" s="11"/>
      <c r="F637" s="7"/>
      <c r="G637" s="7"/>
      <c r="H637" s="7"/>
      <c r="I637" s="7"/>
      <c r="J637" s="58"/>
      <c r="K637" s="32"/>
      <c r="L637" s="32"/>
      <c r="M637" s="32"/>
      <c r="N637" s="32"/>
      <c r="O637" s="58"/>
      <c r="AE637" s="11"/>
      <c r="AF637" s="11"/>
      <c r="AG637" s="11"/>
      <c r="AH637" s="11"/>
      <c r="AI637" s="58"/>
      <c r="AJ637" s="11"/>
      <c r="AK637" s="11"/>
      <c r="AL637" s="11"/>
      <c r="AM637" s="11"/>
      <c r="AN637" s="58"/>
    </row>
    <row r="638">
      <c r="E638" s="11"/>
      <c r="F638" s="7"/>
      <c r="G638" s="7"/>
      <c r="H638" s="7"/>
      <c r="I638" s="7"/>
      <c r="J638" s="58"/>
      <c r="K638" s="32"/>
      <c r="L638" s="32"/>
      <c r="M638" s="32"/>
      <c r="N638" s="32"/>
      <c r="O638" s="58"/>
      <c r="AE638" s="11"/>
      <c r="AF638" s="11"/>
      <c r="AG638" s="11"/>
      <c r="AH638" s="11"/>
      <c r="AI638" s="58"/>
      <c r="AJ638" s="11"/>
      <c r="AK638" s="11"/>
      <c r="AL638" s="11"/>
      <c r="AM638" s="11"/>
      <c r="AN638" s="58"/>
    </row>
    <row r="639">
      <c r="E639" s="11"/>
      <c r="F639" s="7"/>
      <c r="G639" s="7"/>
      <c r="H639" s="7"/>
      <c r="I639" s="7"/>
      <c r="J639" s="58"/>
      <c r="K639" s="32"/>
      <c r="L639" s="32"/>
      <c r="M639" s="32"/>
      <c r="N639" s="32"/>
      <c r="O639" s="58"/>
      <c r="AE639" s="11"/>
      <c r="AF639" s="11"/>
      <c r="AG639" s="11"/>
      <c r="AH639" s="11"/>
      <c r="AI639" s="58"/>
      <c r="AJ639" s="11"/>
      <c r="AK639" s="11"/>
      <c r="AL639" s="11"/>
      <c r="AM639" s="11"/>
      <c r="AN639" s="58"/>
    </row>
    <row r="640">
      <c r="E640" s="11"/>
      <c r="F640" s="7"/>
      <c r="G640" s="7"/>
      <c r="H640" s="7"/>
      <c r="I640" s="7"/>
      <c r="J640" s="58"/>
      <c r="K640" s="32"/>
      <c r="L640" s="32"/>
      <c r="M640" s="32"/>
      <c r="N640" s="32"/>
      <c r="O640" s="58"/>
      <c r="AE640" s="11"/>
      <c r="AF640" s="11"/>
      <c r="AG640" s="11"/>
      <c r="AH640" s="11"/>
      <c r="AI640" s="58"/>
      <c r="AJ640" s="11"/>
      <c r="AK640" s="11"/>
      <c r="AL640" s="11"/>
      <c r="AM640" s="11"/>
      <c r="AN640" s="58"/>
    </row>
    <row r="641">
      <c r="E641" s="11"/>
      <c r="F641" s="7"/>
      <c r="G641" s="7"/>
      <c r="H641" s="7"/>
      <c r="I641" s="7"/>
      <c r="J641" s="58"/>
      <c r="K641" s="32"/>
      <c r="L641" s="32"/>
      <c r="M641" s="32"/>
      <c r="N641" s="32"/>
      <c r="O641" s="58"/>
      <c r="AE641" s="11"/>
      <c r="AF641" s="11"/>
      <c r="AG641" s="11"/>
      <c r="AH641" s="11"/>
      <c r="AI641" s="58"/>
      <c r="AJ641" s="11"/>
      <c r="AK641" s="11"/>
      <c r="AL641" s="11"/>
      <c r="AM641" s="11"/>
      <c r="AN641" s="58"/>
    </row>
    <row r="642">
      <c r="E642" s="11"/>
      <c r="F642" s="7"/>
      <c r="G642" s="7"/>
      <c r="H642" s="7"/>
      <c r="I642" s="7"/>
      <c r="J642" s="58"/>
      <c r="K642" s="32"/>
      <c r="L642" s="32"/>
      <c r="M642" s="32"/>
      <c r="N642" s="32"/>
      <c r="O642" s="58"/>
      <c r="AE642" s="11"/>
      <c r="AF642" s="11"/>
      <c r="AG642" s="11"/>
      <c r="AH642" s="11"/>
      <c r="AI642" s="58"/>
      <c r="AJ642" s="11"/>
      <c r="AK642" s="11"/>
      <c r="AL642" s="11"/>
      <c r="AM642" s="11"/>
      <c r="AN642" s="58"/>
    </row>
    <row r="643">
      <c r="E643" s="11"/>
      <c r="F643" s="7"/>
      <c r="G643" s="7"/>
      <c r="H643" s="7"/>
      <c r="I643" s="7"/>
      <c r="J643" s="58"/>
      <c r="K643" s="32"/>
      <c r="L643" s="32"/>
      <c r="M643" s="32"/>
      <c r="N643" s="32"/>
      <c r="O643" s="58"/>
      <c r="AE643" s="11"/>
      <c r="AF643" s="11"/>
      <c r="AG643" s="11"/>
      <c r="AH643" s="11"/>
      <c r="AI643" s="58"/>
      <c r="AJ643" s="11"/>
      <c r="AK643" s="11"/>
      <c r="AL643" s="11"/>
      <c r="AM643" s="11"/>
      <c r="AN643" s="58"/>
    </row>
    <row r="644">
      <c r="E644" s="11"/>
      <c r="F644" s="7"/>
      <c r="G644" s="7"/>
      <c r="H644" s="7"/>
      <c r="I644" s="7"/>
      <c r="J644" s="58"/>
      <c r="K644" s="32"/>
      <c r="L644" s="32"/>
      <c r="M644" s="32"/>
      <c r="N644" s="32"/>
      <c r="O644" s="58"/>
      <c r="AE644" s="11"/>
      <c r="AF644" s="11"/>
      <c r="AG644" s="11"/>
      <c r="AH644" s="11"/>
      <c r="AI644" s="58"/>
      <c r="AJ644" s="11"/>
      <c r="AK644" s="11"/>
      <c r="AL644" s="11"/>
      <c r="AM644" s="11"/>
      <c r="AN644" s="58"/>
    </row>
    <row r="645">
      <c r="E645" s="11"/>
      <c r="F645" s="7"/>
      <c r="G645" s="7"/>
      <c r="H645" s="7"/>
      <c r="I645" s="7"/>
      <c r="J645" s="58"/>
      <c r="K645" s="32"/>
      <c r="L645" s="32"/>
      <c r="M645" s="32"/>
      <c r="N645" s="32"/>
      <c r="O645" s="58"/>
      <c r="AE645" s="11"/>
      <c r="AF645" s="11"/>
      <c r="AG645" s="11"/>
      <c r="AH645" s="11"/>
      <c r="AI645" s="58"/>
      <c r="AJ645" s="11"/>
      <c r="AK645" s="11"/>
      <c r="AL645" s="11"/>
      <c r="AM645" s="11"/>
      <c r="AN645" s="58"/>
    </row>
    <row r="646">
      <c r="E646" s="11"/>
      <c r="F646" s="7"/>
      <c r="G646" s="7"/>
      <c r="H646" s="7"/>
      <c r="I646" s="7"/>
      <c r="J646" s="58"/>
      <c r="K646" s="32"/>
      <c r="L646" s="32"/>
      <c r="M646" s="32"/>
      <c r="N646" s="32"/>
      <c r="O646" s="58"/>
      <c r="AE646" s="11"/>
      <c r="AF646" s="11"/>
      <c r="AG646" s="11"/>
      <c r="AH646" s="11"/>
      <c r="AI646" s="58"/>
      <c r="AJ646" s="11"/>
      <c r="AK646" s="11"/>
      <c r="AL646" s="11"/>
      <c r="AM646" s="11"/>
      <c r="AN646" s="58"/>
    </row>
    <row r="647">
      <c r="E647" s="11"/>
      <c r="F647" s="7"/>
      <c r="G647" s="7"/>
      <c r="H647" s="7"/>
      <c r="I647" s="7"/>
      <c r="J647" s="58"/>
      <c r="K647" s="32"/>
      <c r="L647" s="32"/>
      <c r="M647" s="32"/>
      <c r="N647" s="32"/>
      <c r="O647" s="58"/>
      <c r="AE647" s="11"/>
      <c r="AF647" s="11"/>
      <c r="AG647" s="11"/>
      <c r="AH647" s="11"/>
      <c r="AI647" s="58"/>
      <c r="AJ647" s="11"/>
      <c r="AK647" s="11"/>
      <c r="AL647" s="11"/>
      <c r="AM647" s="11"/>
      <c r="AN647" s="58"/>
    </row>
    <row r="648">
      <c r="E648" s="11"/>
      <c r="F648" s="7"/>
      <c r="G648" s="7"/>
      <c r="H648" s="7"/>
      <c r="I648" s="7"/>
      <c r="J648" s="58"/>
      <c r="K648" s="32"/>
      <c r="L648" s="32"/>
      <c r="M648" s="32"/>
      <c r="N648" s="32"/>
      <c r="O648" s="58"/>
      <c r="AE648" s="11"/>
      <c r="AF648" s="11"/>
      <c r="AG648" s="11"/>
      <c r="AH648" s="11"/>
      <c r="AI648" s="58"/>
      <c r="AJ648" s="11"/>
      <c r="AK648" s="11"/>
      <c r="AL648" s="11"/>
      <c r="AM648" s="11"/>
      <c r="AN648" s="58"/>
    </row>
    <row r="649">
      <c r="E649" s="11"/>
      <c r="F649" s="7"/>
      <c r="G649" s="7"/>
      <c r="H649" s="7"/>
      <c r="I649" s="7"/>
      <c r="J649" s="58"/>
      <c r="K649" s="32"/>
      <c r="L649" s="32"/>
      <c r="M649" s="32"/>
      <c r="N649" s="32"/>
      <c r="O649" s="58"/>
      <c r="AE649" s="11"/>
      <c r="AF649" s="11"/>
      <c r="AG649" s="11"/>
      <c r="AH649" s="11"/>
      <c r="AI649" s="58"/>
      <c r="AJ649" s="11"/>
      <c r="AK649" s="11"/>
      <c r="AL649" s="11"/>
      <c r="AM649" s="11"/>
      <c r="AN649" s="58"/>
    </row>
    <row r="650">
      <c r="E650" s="11"/>
      <c r="F650" s="7"/>
      <c r="G650" s="7"/>
      <c r="H650" s="7"/>
      <c r="I650" s="7"/>
      <c r="J650" s="58"/>
      <c r="K650" s="32"/>
      <c r="L650" s="32"/>
      <c r="M650" s="32"/>
      <c r="N650" s="32"/>
      <c r="O650" s="58"/>
      <c r="AE650" s="11"/>
      <c r="AF650" s="11"/>
      <c r="AG650" s="11"/>
      <c r="AH650" s="11"/>
      <c r="AI650" s="58"/>
      <c r="AJ650" s="11"/>
      <c r="AK650" s="11"/>
      <c r="AL650" s="11"/>
      <c r="AM650" s="11"/>
      <c r="AN650" s="58"/>
    </row>
    <row r="651">
      <c r="E651" s="11"/>
      <c r="F651" s="7"/>
      <c r="G651" s="7"/>
      <c r="H651" s="7"/>
      <c r="I651" s="7"/>
      <c r="J651" s="58"/>
      <c r="K651" s="32"/>
      <c r="L651" s="32"/>
      <c r="M651" s="32"/>
      <c r="N651" s="32"/>
      <c r="O651" s="58"/>
      <c r="AE651" s="11"/>
      <c r="AF651" s="11"/>
      <c r="AG651" s="11"/>
      <c r="AH651" s="11"/>
      <c r="AI651" s="58"/>
      <c r="AJ651" s="11"/>
      <c r="AK651" s="11"/>
      <c r="AL651" s="11"/>
      <c r="AM651" s="11"/>
      <c r="AN651" s="58"/>
    </row>
    <row r="652">
      <c r="E652" s="11"/>
      <c r="F652" s="7"/>
      <c r="G652" s="7"/>
      <c r="H652" s="7"/>
      <c r="I652" s="7"/>
      <c r="J652" s="58"/>
      <c r="K652" s="32"/>
      <c r="L652" s="32"/>
      <c r="M652" s="32"/>
      <c r="N652" s="32"/>
      <c r="O652" s="58"/>
      <c r="AE652" s="11"/>
      <c r="AF652" s="11"/>
      <c r="AG652" s="11"/>
      <c r="AH652" s="11"/>
      <c r="AI652" s="58"/>
      <c r="AJ652" s="11"/>
      <c r="AK652" s="11"/>
      <c r="AL652" s="11"/>
      <c r="AM652" s="11"/>
      <c r="AN652" s="58"/>
    </row>
    <row r="653">
      <c r="E653" s="11"/>
      <c r="F653" s="7"/>
      <c r="G653" s="7"/>
      <c r="H653" s="7"/>
      <c r="I653" s="7"/>
      <c r="J653" s="58"/>
      <c r="K653" s="32"/>
      <c r="L653" s="32"/>
      <c r="M653" s="32"/>
      <c r="N653" s="32"/>
      <c r="O653" s="58"/>
      <c r="AE653" s="11"/>
      <c r="AF653" s="11"/>
      <c r="AG653" s="11"/>
      <c r="AH653" s="11"/>
      <c r="AI653" s="58"/>
      <c r="AJ653" s="11"/>
      <c r="AK653" s="11"/>
      <c r="AL653" s="11"/>
      <c r="AM653" s="11"/>
      <c r="AN653" s="58"/>
    </row>
    <row r="654">
      <c r="E654" s="11"/>
      <c r="F654" s="7"/>
      <c r="G654" s="7"/>
      <c r="H654" s="7"/>
      <c r="I654" s="7"/>
      <c r="J654" s="58"/>
      <c r="K654" s="32"/>
      <c r="L654" s="32"/>
      <c r="M654" s="32"/>
      <c r="N654" s="32"/>
      <c r="O654" s="58"/>
      <c r="AE654" s="11"/>
      <c r="AF654" s="11"/>
      <c r="AG654" s="11"/>
      <c r="AH654" s="11"/>
      <c r="AI654" s="58"/>
      <c r="AJ654" s="11"/>
      <c r="AK654" s="11"/>
      <c r="AL654" s="11"/>
      <c r="AM654" s="11"/>
      <c r="AN654" s="58"/>
    </row>
    <row r="655">
      <c r="E655" s="11"/>
      <c r="F655" s="7"/>
      <c r="G655" s="7"/>
      <c r="H655" s="7"/>
      <c r="I655" s="7"/>
      <c r="J655" s="58"/>
      <c r="K655" s="32"/>
      <c r="L655" s="32"/>
      <c r="M655" s="32"/>
      <c r="N655" s="32"/>
      <c r="O655" s="58"/>
      <c r="AE655" s="11"/>
      <c r="AF655" s="11"/>
      <c r="AG655" s="11"/>
      <c r="AH655" s="11"/>
      <c r="AI655" s="58"/>
      <c r="AJ655" s="11"/>
      <c r="AK655" s="11"/>
      <c r="AL655" s="11"/>
      <c r="AM655" s="11"/>
      <c r="AN655" s="58"/>
    </row>
    <row r="656">
      <c r="E656" s="11"/>
      <c r="F656" s="7"/>
      <c r="G656" s="7"/>
      <c r="H656" s="7"/>
      <c r="I656" s="7"/>
      <c r="J656" s="58"/>
      <c r="K656" s="32"/>
      <c r="L656" s="32"/>
      <c r="M656" s="32"/>
      <c r="N656" s="32"/>
      <c r="O656" s="58"/>
      <c r="AE656" s="11"/>
      <c r="AF656" s="11"/>
      <c r="AG656" s="11"/>
      <c r="AH656" s="11"/>
      <c r="AI656" s="58"/>
      <c r="AJ656" s="11"/>
      <c r="AK656" s="11"/>
      <c r="AL656" s="11"/>
      <c r="AM656" s="11"/>
      <c r="AN656" s="58"/>
    </row>
    <row r="657">
      <c r="E657" s="11"/>
      <c r="F657" s="7"/>
      <c r="G657" s="7"/>
      <c r="H657" s="7"/>
      <c r="I657" s="7"/>
      <c r="J657" s="58"/>
      <c r="K657" s="32"/>
      <c r="L657" s="32"/>
      <c r="M657" s="32"/>
      <c r="N657" s="32"/>
      <c r="O657" s="58"/>
      <c r="AE657" s="11"/>
      <c r="AF657" s="11"/>
      <c r="AG657" s="11"/>
      <c r="AH657" s="11"/>
      <c r="AI657" s="58"/>
      <c r="AJ657" s="11"/>
      <c r="AK657" s="11"/>
      <c r="AL657" s="11"/>
      <c r="AM657" s="11"/>
      <c r="AN657" s="58"/>
    </row>
    <row r="658">
      <c r="E658" s="11"/>
      <c r="F658" s="7"/>
      <c r="G658" s="7"/>
      <c r="H658" s="7"/>
      <c r="I658" s="7"/>
      <c r="J658" s="58"/>
      <c r="K658" s="32"/>
      <c r="L658" s="32"/>
      <c r="M658" s="32"/>
      <c r="N658" s="32"/>
      <c r="O658" s="58"/>
      <c r="AE658" s="11"/>
      <c r="AF658" s="11"/>
      <c r="AG658" s="11"/>
      <c r="AH658" s="11"/>
      <c r="AI658" s="58"/>
      <c r="AJ658" s="11"/>
      <c r="AK658" s="11"/>
      <c r="AL658" s="11"/>
      <c r="AM658" s="11"/>
      <c r="AN658" s="58"/>
    </row>
    <row r="659">
      <c r="E659" s="11"/>
      <c r="F659" s="7"/>
      <c r="G659" s="7"/>
      <c r="H659" s="7"/>
      <c r="I659" s="7"/>
      <c r="J659" s="58"/>
      <c r="K659" s="32"/>
      <c r="L659" s="32"/>
      <c r="M659" s="32"/>
      <c r="N659" s="32"/>
      <c r="O659" s="58"/>
      <c r="AE659" s="11"/>
      <c r="AF659" s="11"/>
      <c r="AG659" s="11"/>
      <c r="AH659" s="11"/>
      <c r="AI659" s="58"/>
      <c r="AJ659" s="11"/>
      <c r="AK659" s="11"/>
      <c r="AL659" s="11"/>
      <c r="AM659" s="11"/>
      <c r="AN659" s="58"/>
    </row>
    <row r="660">
      <c r="E660" s="11"/>
      <c r="F660" s="7"/>
      <c r="G660" s="7"/>
      <c r="H660" s="7"/>
      <c r="I660" s="7"/>
      <c r="J660" s="58"/>
      <c r="K660" s="32"/>
      <c r="L660" s="32"/>
      <c r="M660" s="32"/>
      <c r="N660" s="32"/>
      <c r="O660" s="58"/>
      <c r="AE660" s="11"/>
      <c r="AF660" s="11"/>
      <c r="AG660" s="11"/>
      <c r="AH660" s="11"/>
      <c r="AI660" s="58"/>
      <c r="AJ660" s="11"/>
      <c r="AK660" s="11"/>
      <c r="AL660" s="11"/>
      <c r="AM660" s="11"/>
      <c r="AN660" s="58"/>
    </row>
    <row r="661">
      <c r="E661" s="11"/>
      <c r="F661" s="7"/>
      <c r="G661" s="7"/>
      <c r="H661" s="7"/>
      <c r="I661" s="7"/>
      <c r="J661" s="58"/>
      <c r="K661" s="32"/>
      <c r="L661" s="32"/>
      <c r="M661" s="32"/>
      <c r="N661" s="32"/>
      <c r="O661" s="58"/>
      <c r="AE661" s="11"/>
      <c r="AF661" s="11"/>
      <c r="AG661" s="11"/>
      <c r="AH661" s="11"/>
      <c r="AI661" s="58"/>
      <c r="AJ661" s="11"/>
      <c r="AK661" s="11"/>
      <c r="AL661" s="11"/>
      <c r="AM661" s="11"/>
      <c r="AN661" s="58"/>
    </row>
    <row r="662">
      <c r="E662" s="11"/>
      <c r="F662" s="7"/>
      <c r="G662" s="7"/>
      <c r="H662" s="7"/>
      <c r="I662" s="7"/>
      <c r="J662" s="58"/>
      <c r="K662" s="32"/>
      <c r="L662" s="32"/>
      <c r="M662" s="32"/>
      <c r="N662" s="32"/>
      <c r="O662" s="58"/>
      <c r="AE662" s="11"/>
      <c r="AF662" s="11"/>
      <c r="AG662" s="11"/>
      <c r="AH662" s="11"/>
      <c r="AI662" s="58"/>
      <c r="AJ662" s="11"/>
      <c r="AK662" s="11"/>
      <c r="AL662" s="11"/>
      <c r="AM662" s="11"/>
      <c r="AN662" s="58"/>
    </row>
    <row r="663">
      <c r="E663" s="11"/>
      <c r="F663" s="7"/>
      <c r="G663" s="7"/>
      <c r="H663" s="7"/>
      <c r="I663" s="7"/>
      <c r="J663" s="58"/>
      <c r="K663" s="32"/>
      <c r="L663" s="32"/>
      <c r="M663" s="32"/>
      <c r="N663" s="32"/>
      <c r="O663" s="58"/>
      <c r="AE663" s="11"/>
      <c r="AF663" s="11"/>
      <c r="AG663" s="11"/>
      <c r="AH663" s="11"/>
      <c r="AI663" s="58"/>
      <c r="AJ663" s="11"/>
      <c r="AK663" s="11"/>
      <c r="AL663" s="11"/>
      <c r="AM663" s="11"/>
      <c r="AN663" s="58"/>
    </row>
    <row r="664">
      <c r="E664" s="11"/>
      <c r="F664" s="7"/>
      <c r="G664" s="7"/>
      <c r="H664" s="7"/>
      <c r="I664" s="7"/>
      <c r="J664" s="58"/>
      <c r="K664" s="32"/>
      <c r="L664" s="32"/>
      <c r="M664" s="32"/>
      <c r="N664" s="32"/>
      <c r="O664" s="58"/>
      <c r="AE664" s="11"/>
      <c r="AF664" s="11"/>
      <c r="AG664" s="11"/>
      <c r="AH664" s="11"/>
      <c r="AI664" s="58"/>
      <c r="AJ664" s="11"/>
      <c r="AK664" s="11"/>
      <c r="AL664" s="11"/>
      <c r="AM664" s="11"/>
      <c r="AN664" s="58"/>
    </row>
    <row r="665">
      <c r="E665" s="11"/>
      <c r="F665" s="7"/>
      <c r="G665" s="7"/>
      <c r="H665" s="7"/>
      <c r="I665" s="7"/>
      <c r="J665" s="58"/>
      <c r="K665" s="32"/>
      <c r="L665" s="32"/>
      <c r="M665" s="32"/>
      <c r="N665" s="32"/>
      <c r="O665" s="58"/>
      <c r="AE665" s="11"/>
      <c r="AF665" s="11"/>
      <c r="AG665" s="11"/>
      <c r="AH665" s="11"/>
      <c r="AI665" s="58"/>
      <c r="AJ665" s="11"/>
      <c r="AK665" s="11"/>
      <c r="AL665" s="11"/>
      <c r="AM665" s="11"/>
      <c r="AN665" s="58"/>
    </row>
    <row r="666">
      <c r="E666" s="11"/>
      <c r="F666" s="7"/>
      <c r="G666" s="7"/>
      <c r="H666" s="7"/>
      <c r="I666" s="7"/>
      <c r="J666" s="58"/>
      <c r="K666" s="32"/>
      <c r="L666" s="32"/>
      <c r="M666" s="32"/>
      <c r="N666" s="32"/>
      <c r="O666" s="58"/>
      <c r="AE666" s="11"/>
      <c r="AF666" s="11"/>
      <c r="AG666" s="11"/>
      <c r="AH666" s="11"/>
      <c r="AI666" s="58"/>
      <c r="AJ666" s="11"/>
      <c r="AK666" s="11"/>
      <c r="AL666" s="11"/>
      <c r="AM666" s="11"/>
      <c r="AN666" s="58"/>
    </row>
    <row r="667">
      <c r="E667" s="11"/>
      <c r="F667" s="7"/>
      <c r="G667" s="7"/>
      <c r="H667" s="7"/>
      <c r="I667" s="7"/>
      <c r="J667" s="58"/>
      <c r="K667" s="32"/>
      <c r="L667" s="32"/>
      <c r="M667" s="32"/>
      <c r="N667" s="32"/>
      <c r="O667" s="58"/>
      <c r="AE667" s="11"/>
      <c r="AF667" s="11"/>
      <c r="AG667" s="11"/>
      <c r="AH667" s="11"/>
      <c r="AI667" s="58"/>
      <c r="AJ667" s="11"/>
      <c r="AK667" s="11"/>
      <c r="AL667" s="11"/>
      <c r="AM667" s="11"/>
      <c r="AN667" s="58"/>
    </row>
    <row r="668">
      <c r="E668" s="11"/>
      <c r="F668" s="7"/>
      <c r="G668" s="7"/>
      <c r="H668" s="7"/>
      <c r="I668" s="7"/>
      <c r="J668" s="58"/>
      <c r="K668" s="32"/>
      <c r="L668" s="32"/>
      <c r="M668" s="32"/>
      <c r="N668" s="32"/>
      <c r="O668" s="58"/>
      <c r="AE668" s="11"/>
      <c r="AF668" s="11"/>
      <c r="AG668" s="11"/>
      <c r="AH668" s="11"/>
      <c r="AI668" s="58"/>
      <c r="AJ668" s="11"/>
      <c r="AK668" s="11"/>
      <c r="AL668" s="11"/>
      <c r="AM668" s="11"/>
      <c r="AN668" s="58"/>
    </row>
    <row r="669">
      <c r="E669" s="11"/>
      <c r="F669" s="7"/>
      <c r="G669" s="7"/>
      <c r="H669" s="7"/>
      <c r="I669" s="7"/>
      <c r="J669" s="58"/>
      <c r="K669" s="32"/>
      <c r="L669" s="32"/>
      <c r="M669" s="32"/>
      <c r="N669" s="32"/>
      <c r="O669" s="58"/>
      <c r="AE669" s="11"/>
      <c r="AF669" s="11"/>
      <c r="AG669" s="11"/>
      <c r="AH669" s="11"/>
      <c r="AI669" s="58"/>
      <c r="AJ669" s="11"/>
      <c r="AK669" s="11"/>
      <c r="AL669" s="11"/>
      <c r="AM669" s="11"/>
      <c r="AN669" s="58"/>
    </row>
    <row r="670">
      <c r="E670" s="11"/>
      <c r="F670" s="7"/>
      <c r="G670" s="7"/>
      <c r="H670" s="7"/>
      <c r="I670" s="7"/>
      <c r="J670" s="58"/>
      <c r="K670" s="32"/>
      <c r="L670" s="32"/>
      <c r="M670" s="32"/>
      <c r="N670" s="32"/>
      <c r="O670" s="58"/>
      <c r="AE670" s="11"/>
      <c r="AF670" s="11"/>
      <c r="AG670" s="11"/>
      <c r="AH670" s="11"/>
      <c r="AI670" s="58"/>
      <c r="AJ670" s="11"/>
      <c r="AK670" s="11"/>
      <c r="AL670" s="11"/>
      <c r="AM670" s="11"/>
      <c r="AN670" s="58"/>
    </row>
    <row r="671">
      <c r="E671" s="11"/>
      <c r="F671" s="7"/>
      <c r="G671" s="7"/>
      <c r="H671" s="7"/>
      <c r="I671" s="7"/>
      <c r="J671" s="58"/>
      <c r="K671" s="32"/>
      <c r="L671" s="32"/>
      <c r="M671" s="32"/>
      <c r="N671" s="32"/>
      <c r="O671" s="58"/>
      <c r="AE671" s="11"/>
      <c r="AF671" s="11"/>
      <c r="AG671" s="11"/>
      <c r="AH671" s="11"/>
      <c r="AI671" s="58"/>
      <c r="AJ671" s="11"/>
      <c r="AK671" s="11"/>
      <c r="AL671" s="11"/>
      <c r="AM671" s="11"/>
      <c r="AN671" s="58"/>
    </row>
    <row r="672">
      <c r="E672" s="11"/>
      <c r="F672" s="7"/>
      <c r="G672" s="7"/>
      <c r="H672" s="7"/>
      <c r="I672" s="7"/>
      <c r="J672" s="58"/>
      <c r="K672" s="32"/>
      <c r="L672" s="32"/>
      <c r="M672" s="32"/>
      <c r="N672" s="32"/>
      <c r="O672" s="58"/>
      <c r="AE672" s="11"/>
      <c r="AF672" s="11"/>
      <c r="AG672" s="11"/>
      <c r="AH672" s="11"/>
      <c r="AI672" s="58"/>
      <c r="AJ672" s="11"/>
      <c r="AK672" s="11"/>
      <c r="AL672" s="11"/>
      <c r="AM672" s="11"/>
      <c r="AN672" s="58"/>
    </row>
    <row r="673">
      <c r="E673" s="11"/>
      <c r="F673" s="7"/>
      <c r="G673" s="7"/>
      <c r="H673" s="7"/>
      <c r="I673" s="7"/>
      <c r="J673" s="58"/>
      <c r="K673" s="32"/>
      <c r="L673" s="32"/>
      <c r="M673" s="32"/>
      <c r="N673" s="32"/>
      <c r="O673" s="58"/>
      <c r="AE673" s="11"/>
      <c r="AF673" s="11"/>
      <c r="AG673" s="11"/>
      <c r="AH673" s="11"/>
      <c r="AI673" s="58"/>
      <c r="AJ673" s="11"/>
      <c r="AK673" s="11"/>
      <c r="AL673" s="11"/>
      <c r="AM673" s="11"/>
      <c r="AN673" s="58"/>
    </row>
    <row r="674">
      <c r="E674" s="11"/>
      <c r="F674" s="7"/>
      <c r="G674" s="7"/>
      <c r="H674" s="7"/>
      <c r="I674" s="7"/>
      <c r="J674" s="58"/>
      <c r="K674" s="32"/>
      <c r="L674" s="32"/>
      <c r="M674" s="32"/>
      <c r="N674" s="32"/>
      <c r="O674" s="58"/>
      <c r="AE674" s="11"/>
      <c r="AF674" s="11"/>
      <c r="AG674" s="11"/>
      <c r="AH674" s="11"/>
      <c r="AI674" s="58"/>
      <c r="AJ674" s="11"/>
      <c r="AK674" s="11"/>
      <c r="AL674" s="11"/>
      <c r="AM674" s="11"/>
      <c r="AN674" s="58"/>
    </row>
    <row r="675">
      <c r="E675" s="11"/>
      <c r="F675" s="7"/>
      <c r="G675" s="7"/>
      <c r="H675" s="7"/>
      <c r="I675" s="7"/>
      <c r="J675" s="58"/>
      <c r="K675" s="32"/>
      <c r="L675" s="32"/>
      <c r="M675" s="32"/>
      <c r="N675" s="32"/>
      <c r="O675" s="58"/>
      <c r="AE675" s="11"/>
      <c r="AF675" s="11"/>
      <c r="AG675" s="11"/>
      <c r="AH675" s="11"/>
      <c r="AI675" s="58"/>
      <c r="AJ675" s="11"/>
      <c r="AK675" s="11"/>
      <c r="AL675" s="11"/>
      <c r="AM675" s="11"/>
      <c r="AN675" s="58"/>
    </row>
    <row r="676">
      <c r="E676" s="11"/>
      <c r="F676" s="7"/>
      <c r="G676" s="7"/>
      <c r="H676" s="7"/>
      <c r="I676" s="7"/>
      <c r="J676" s="58"/>
      <c r="K676" s="32"/>
      <c r="L676" s="32"/>
      <c r="M676" s="32"/>
      <c r="N676" s="32"/>
      <c r="O676" s="58"/>
      <c r="AE676" s="11"/>
      <c r="AF676" s="11"/>
      <c r="AG676" s="11"/>
      <c r="AH676" s="11"/>
      <c r="AI676" s="58"/>
      <c r="AJ676" s="11"/>
      <c r="AK676" s="11"/>
      <c r="AL676" s="11"/>
      <c r="AM676" s="11"/>
      <c r="AN676" s="58"/>
    </row>
    <row r="677">
      <c r="E677" s="11"/>
      <c r="F677" s="7"/>
      <c r="G677" s="7"/>
      <c r="H677" s="7"/>
      <c r="I677" s="7"/>
      <c r="J677" s="58"/>
      <c r="K677" s="32"/>
      <c r="L677" s="32"/>
      <c r="M677" s="32"/>
      <c r="N677" s="32"/>
      <c r="O677" s="58"/>
      <c r="AE677" s="11"/>
      <c r="AF677" s="11"/>
      <c r="AG677" s="11"/>
      <c r="AH677" s="11"/>
      <c r="AI677" s="58"/>
      <c r="AJ677" s="11"/>
      <c r="AK677" s="11"/>
      <c r="AL677" s="11"/>
      <c r="AM677" s="11"/>
      <c r="AN677" s="58"/>
    </row>
    <row r="678">
      <c r="E678" s="11"/>
      <c r="F678" s="7"/>
      <c r="G678" s="7"/>
      <c r="H678" s="7"/>
      <c r="I678" s="7"/>
      <c r="J678" s="58"/>
      <c r="K678" s="32"/>
      <c r="L678" s="32"/>
      <c r="M678" s="32"/>
      <c r="N678" s="32"/>
      <c r="O678" s="58"/>
      <c r="AE678" s="11"/>
      <c r="AF678" s="11"/>
      <c r="AG678" s="11"/>
      <c r="AH678" s="11"/>
      <c r="AI678" s="58"/>
      <c r="AJ678" s="11"/>
      <c r="AK678" s="11"/>
      <c r="AL678" s="11"/>
      <c r="AM678" s="11"/>
      <c r="AN678" s="58"/>
    </row>
    <row r="679">
      <c r="E679" s="11"/>
      <c r="F679" s="7"/>
      <c r="G679" s="7"/>
      <c r="H679" s="7"/>
      <c r="I679" s="7"/>
      <c r="J679" s="58"/>
      <c r="K679" s="32"/>
      <c r="L679" s="32"/>
      <c r="M679" s="32"/>
      <c r="N679" s="32"/>
      <c r="O679" s="58"/>
      <c r="AE679" s="11"/>
      <c r="AF679" s="11"/>
      <c r="AG679" s="11"/>
      <c r="AH679" s="11"/>
      <c r="AI679" s="58"/>
      <c r="AJ679" s="11"/>
      <c r="AK679" s="11"/>
      <c r="AL679" s="11"/>
      <c r="AM679" s="11"/>
      <c r="AN679" s="58"/>
    </row>
    <row r="680">
      <c r="E680" s="11"/>
      <c r="F680" s="7"/>
      <c r="G680" s="7"/>
      <c r="H680" s="7"/>
      <c r="I680" s="7"/>
      <c r="J680" s="58"/>
      <c r="K680" s="32"/>
      <c r="L680" s="32"/>
      <c r="M680" s="32"/>
      <c r="N680" s="32"/>
      <c r="O680" s="58"/>
      <c r="AE680" s="11"/>
      <c r="AF680" s="11"/>
      <c r="AG680" s="11"/>
      <c r="AH680" s="11"/>
      <c r="AI680" s="58"/>
      <c r="AJ680" s="11"/>
      <c r="AK680" s="11"/>
      <c r="AL680" s="11"/>
      <c r="AM680" s="11"/>
      <c r="AN680" s="58"/>
    </row>
    <row r="681">
      <c r="E681" s="11"/>
      <c r="F681" s="7"/>
      <c r="G681" s="7"/>
      <c r="H681" s="7"/>
      <c r="I681" s="7"/>
      <c r="J681" s="58"/>
      <c r="K681" s="32"/>
      <c r="L681" s="32"/>
      <c r="M681" s="32"/>
      <c r="N681" s="32"/>
      <c r="O681" s="58"/>
      <c r="AE681" s="11"/>
      <c r="AF681" s="11"/>
      <c r="AG681" s="11"/>
      <c r="AH681" s="11"/>
      <c r="AI681" s="58"/>
      <c r="AJ681" s="11"/>
      <c r="AK681" s="11"/>
      <c r="AL681" s="11"/>
      <c r="AM681" s="11"/>
      <c r="AN681" s="58"/>
    </row>
    <row r="682">
      <c r="E682" s="11"/>
      <c r="F682" s="7"/>
      <c r="G682" s="7"/>
      <c r="H682" s="7"/>
      <c r="I682" s="7"/>
      <c r="J682" s="58"/>
      <c r="K682" s="32"/>
      <c r="L682" s="32"/>
      <c r="M682" s="32"/>
      <c r="N682" s="32"/>
      <c r="O682" s="58"/>
      <c r="AE682" s="11"/>
      <c r="AF682" s="11"/>
      <c r="AG682" s="11"/>
      <c r="AH682" s="11"/>
      <c r="AI682" s="58"/>
      <c r="AJ682" s="11"/>
      <c r="AK682" s="11"/>
      <c r="AL682" s="11"/>
      <c r="AM682" s="11"/>
      <c r="AN682" s="58"/>
    </row>
    <row r="683">
      <c r="E683" s="11"/>
      <c r="F683" s="7"/>
      <c r="G683" s="7"/>
      <c r="H683" s="7"/>
      <c r="I683" s="7"/>
      <c r="J683" s="58"/>
      <c r="K683" s="32"/>
      <c r="L683" s="32"/>
      <c r="M683" s="32"/>
      <c r="N683" s="32"/>
      <c r="O683" s="58"/>
      <c r="AE683" s="11"/>
      <c r="AF683" s="11"/>
      <c r="AG683" s="11"/>
      <c r="AH683" s="11"/>
      <c r="AI683" s="58"/>
      <c r="AJ683" s="11"/>
      <c r="AK683" s="11"/>
      <c r="AL683" s="11"/>
      <c r="AM683" s="11"/>
      <c r="AN683" s="58"/>
    </row>
    <row r="684">
      <c r="E684" s="11"/>
      <c r="F684" s="7"/>
      <c r="G684" s="7"/>
      <c r="H684" s="7"/>
      <c r="I684" s="7"/>
      <c r="J684" s="58"/>
      <c r="K684" s="32"/>
      <c r="L684" s="32"/>
      <c r="M684" s="32"/>
      <c r="N684" s="32"/>
      <c r="O684" s="58"/>
      <c r="AE684" s="11"/>
      <c r="AF684" s="11"/>
      <c r="AG684" s="11"/>
      <c r="AH684" s="11"/>
      <c r="AI684" s="58"/>
      <c r="AJ684" s="11"/>
      <c r="AK684" s="11"/>
      <c r="AL684" s="11"/>
      <c r="AM684" s="11"/>
      <c r="AN684" s="58"/>
    </row>
    <row r="685">
      <c r="E685" s="11"/>
      <c r="F685" s="7"/>
      <c r="G685" s="7"/>
      <c r="H685" s="7"/>
      <c r="I685" s="7"/>
      <c r="J685" s="58"/>
      <c r="K685" s="32"/>
      <c r="L685" s="32"/>
      <c r="M685" s="32"/>
      <c r="N685" s="32"/>
      <c r="O685" s="58"/>
      <c r="AE685" s="11"/>
      <c r="AF685" s="11"/>
      <c r="AG685" s="11"/>
      <c r="AH685" s="11"/>
      <c r="AI685" s="58"/>
      <c r="AJ685" s="11"/>
      <c r="AK685" s="11"/>
      <c r="AL685" s="11"/>
      <c r="AM685" s="11"/>
      <c r="AN685" s="58"/>
    </row>
    <row r="686">
      <c r="E686" s="11"/>
      <c r="F686" s="7"/>
      <c r="G686" s="7"/>
      <c r="H686" s="7"/>
      <c r="I686" s="7"/>
      <c r="J686" s="58"/>
      <c r="K686" s="32"/>
      <c r="L686" s="32"/>
      <c r="M686" s="32"/>
      <c r="N686" s="32"/>
      <c r="O686" s="58"/>
      <c r="AE686" s="11"/>
      <c r="AF686" s="11"/>
      <c r="AG686" s="11"/>
      <c r="AH686" s="11"/>
      <c r="AI686" s="58"/>
      <c r="AJ686" s="11"/>
      <c r="AK686" s="11"/>
      <c r="AL686" s="11"/>
      <c r="AM686" s="11"/>
      <c r="AN686" s="58"/>
    </row>
    <row r="687">
      <c r="E687" s="11"/>
      <c r="F687" s="7"/>
      <c r="G687" s="7"/>
      <c r="H687" s="7"/>
      <c r="I687" s="7"/>
      <c r="J687" s="58"/>
      <c r="K687" s="32"/>
      <c r="L687" s="32"/>
      <c r="M687" s="32"/>
      <c r="N687" s="32"/>
      <c r="O687" s="58"/>
      <c r="AE687" s="11"/>
      <c r="AF687" s="11"/>
      <c r="AG687" s="11"/>
      <c r="AH687" s="11"/>
      <c r="AI687" s="58"/>
      <c r="AJ687" s="11"/>
      <c r="AK687" s="11"/>
      <c r="AL687" s="11"/>
      <c r="AM687" s="11"/>
      <c r="AN687" s="58"/>
    </row>
    <row r="688">
      <c r="E688" s="11"/>
      <c r="F688" s="7"/>
      <c r="G688" s="7"/>
      <c r="H688" s="7"/>
      <c r="I688" s="7"/>
      <c r="J688" s="58"/>
      <c r="K688" s="32"/>
      <c r="L688" s="32"/>
      <c r="M688" s="32"/>
      <c r="N688" s="32"/>
      <c r="O688" s="58"/>
      <c r="AE688" s="11"/>
      <c r="AF688" s="11"/>
      <c r="AG688" s="11"/>
      <c r="AH688" s="11"/>
      <c r="AI688" s="58"/>
      <c r="AJ688" s="11"/>
      <c r="AK688" s="11"/>
      <c r="AL688" s="11"/>
      <c r="AM688" s="11"/>
      <c r="AN688" s="58"/>
    </row>
    <row r="689">
      <c r="E689" s="11"/>
      <c r="F689" s="7"/>
      <c r="G689" s="7"/>
      <c r="H689" s="7"/>
      <c r="I689" s="7"/>
      <c r="J689" s="58"/>
      <c r="K689" s="32"/>
      <c r="L689" s="32"/>
      <c r="M689" s="32"/>
      <c r="N689" s="32"/>
      <c r="O689" s="58"/>
      <c r="AE689" s="11"/>
      <c r="AF689" s="11"/>
      <c r="AG689" s="11"/>
      <c r="AH689" s="11"/>
      <c r="AI689" s="58"/>
      <c r="AJ689" s="11"/>
      <c r="AK689" s="11"/>
      <c r="AL689" s="11"/>
      <c r="AM689" s="11"/>
      <c r="AN689" s="58"/>
    </row>
    <row r="690">
      <c r="E690" s="11"/>
      <c r="F690" s="7"/>
      <c r="G690" s="7"/>
      <c r="H690" s="7"/>
      <c r="I690" s="7"/>
      <c r="J690" s="58"/>
      <c r="K690" s="32"/>
      <c r="L690" s="32"/>
      <c r="M690" s="32"/>
      <c r="N690" s="32"/>
      <c r="O690" s="58"/>
      <c r="AE690" s="11"/>
      <c r="AF690" s="11"/>
      <c r="AG690" s="11"/>
      <c r="AH690" s="11"/>
      <c r="AI690" s="58"/>
      <c r="AJ690" s="11"/>
      <c r="AK690" s="11"/>
      <c r="AL690" s="11"/>
      <c r="AM690" s="11"/>
      <c r="AN690" s="58"/>
    </row>
    <row r="691">
      <c r="E691" s="11"/>
      <c r="F691" s="7"/>
      <c r="G691" s="7"/>
      <c r="H691" s="7"/>
      <c r="I691" s="7"/>
      <c r="J691" s="58"/>
      <c r="K691" s="32"/>
      <c r="L691" s="32"/>
      <c r="M691" s="32"/>
      <c r="N691" s="32"/>
      <c r="O691" s="58"/>
      <c r="AE691" s="11"/>
      <c r="AF691" s="11"/>
      <c r="AG691" s="11"/>
      <c r="AH691" s="11"/>
      <c r="AI691" s="58"/>
      <c r="AJ691" s="11"/>
      <c r="AK691" s="11"/>
      <c r="AL691" s="11"/>
      <c r="AM691" s="11"/>
      <c r="AN691" s="58"/>
    </row>
    <row r="692">
      <c r="E692" s="11"/>
      <c r="F692" s="7"/>
      <c r="G692" s="7"/>
      <c r="H692" s="7"/>
      <c r="I692" s="7"/>
      <c r="J692" s="58"/>
      <c r="K692" s="32"/>
      <c r="L692" s="32"/>
      <c r="M692" s="32"/>
      <c r="N692" s="32"/>
      <c r="O692" s="58"/>
      <c r="AE692" s="11"/>
      <c r="AF692" s="11"/>
      <c r="AG692" s="11"/>
      <c r="AH692" s="11"/>
      <c r="AI692" s="58"/>
      <c r="AJ692" s="11"/>
      <c r="AK692" s="11"/>
      <c r="AL692" s="11"/>
      <c r="AM692" s="11"/>
      <c r="AN692" s="58"/>
    </row>
    <row r="693">
      <c r="E693" s="11"/>
      <c r="F693" s="7"/>
      <c r="G693" s="7"/>
      <c r="H693" s="7"/>
      <c r="I693" s="7"/>
      <c r="J693" s="58"/>
      <c r="K693" s="32"/>
      <c r="L693" s="32"/>
      <c r="M693" s="32"/>
      <c r="N693" s="32"/>
      <c r="O693" s="58"/>
      <c r="AE693" s="11"/>
      <c r="AF693" s="11"/>
      <c r="AG693" s="11"/>
      <c r="AH693" s="11"/>
      <c r="AI693" s="58"/>
      <c r="AJ693" s="11"/>
      <c r="AK693" s="11"/>
      <c r="AL693" s="11"/>
      <c r="AM693" s="11"/>
      <c r="AN693" s="58"/>
    </row>
    <row r="694">
      <c r="E694" s="11"/>
      <c r="F694" s="7"/>
      <c r="G694" s="7"/>
      <c r="H694" s="7"/>
      <c r="I694" s="7"/>
      <c r="J694" s="58"/>
      <c r="K694" s="32"/>
      <c r="L694" s="32"/>
      <c r="M694" s="32"/>
      <c r="N694" s="32"/>
      <c r="O694" s="58"/>
      <c r="AE694" s="11"/>
      <c r="AF694" s="11"/>
      <c r="AG694" s="11"/>
      <c r="AH694" s="11"/>
      <c r="AI694" s="58"/>
      <c r="AJ694" s="11"/>
      <c r="AK694" s="11"/>
      <c r="AL694" s="11"/>
      <c r="AM694" s="11"/>
      <c r="AN694" s="58"/>
    </row>
    <row r="695">
      <c r="E695" s="11"/>
      <c r="F695" s="7"/>
      <c r="G695" s="7"/>
      <c r="H695" s="7"/>
      <c r="I695" s="7"/>
      <c r="J695" s="58"/>
      <c r="K695" s="32"/>
      <c r="L695" s="32"/>
      <c r="M695" s="32"/>
      <c r="N695" s="32"/>
      <c r="O695" s="58"/>
      <c r="AE695" s="11"/>
      <c r="AF695" s="11"/>
      <c r="AG695" s="11"/>
      <c r="AH695" s="11"/>
      <c r="AI695" s="58"/>
      <c r="AJ695" s="11"/>
      <c r="AK695" s="11"/>
      <c r="AL695" s="11"/>
      <c r="AM695" s="11"/>
      <c r="AN695" s="58"/>
    </row>
    <row r="696">
      <c r="E696" s="11"/>
      <c r="F696" s="7"/>
      <c r="G696" s="7"/>
      <c r="H696" s="7"/>
      <c r="I696" s="7"/>
      <c r="J696" s="58"/>
      <c r="K696" s="32"/>
      <c r="L696" s="32"/>
      <c r="M696" s="32"/>
      <c r="N696" s="32"/>
      <c r="O696" s="58"/>
      <c r="AE696" s="11"/>
      <c r="AF696" s="11"/>
      <c r="AG696" s="11"/>
      <c r="AH696" s="11"/>
      <c r="AI696" s="58"/>
      <c r="AJ696" s="11"/>
      <c r="AK696" s="11"/>
      <c r="AL696" s="11"/>
      <c r="AM696" s="11"/>
      <c r="AN696" s="58"/>
    </row>
    <row r="697">
      <c r="E697" s="11"/>
      <c r="F697" s="7"/>
      <c r="G697" s="7"/>
      <c r="H697" s="7"/>
      <c r="I697" s="7"/>
      <c r="J697" s="58"/>
      <c r="K697" s="32"/>
      <c r="L697" s="32"/>
      <c r="M697" s="32"/>
      <c r="N697" s="32"/>
      <c r="O697" s="58"/>
      <c r="AE697" s="11"/>
      <c r="AF697" s="11"/>
      <c r="AG697" s="11"/>
      <c r="AH697" s="11"/>
      <c r="AI697" s="58"/>
      <c r="AJ697" s="11"/>
      <c r="AK697" s="11"/>
      <c r="AL697" s="11"/>
      <c r="AM697" s="11"/>
      <c r="AN697" s="58"/>
    </row>
    <row r="698">
      <c r="E698" s="11"/>
      <c r="F698" s="7"/>
      <c r="G698" s="7"/>
      <c r="H698" s="7"/>
      <c r="I698" s="7"/>
      <c r="J698" s="58"/>
      <c r="K698" s="32"/>
      <c r="L698" s="32"/>
      <c r="M698" s="32"/>
      <c r="N698" s="32"/>
      <c r="O698" s="58"/>
      <c r="AE698" s="11"/>
      <c r="AF698" s="11"/>
      <c r="AG698" s="11"/>
      <c r="AH698" s="11"/>
      <c r="AI698" s="58"/>
      <c r="AJ698" s="11"/>
      <c r="AK698" s="11"/>
      <c r="AL698" s="11"/>
      <c r="AM698" s="11"/>
      <c r="AN698" s="58"/>
    </row>
    <row r="699">
      <c r="E699" s="11"/>
      <c r="F699" s="7"/>
      <c r="G699" s="7"/>
      <c r="H699" s="7"/>
      <c r="I699" s="7"/>
      <c r="J699" s="58"/>
      <c r="K699" s="32"/>
      <c r="L699" s="32"/>
      <c r="M699" s="32"/>
      <c r="N699" s="32"/>
      <c r="O699" s="58"/>
      <c r="AE699" s="11"/>
      <c r="AF699" s="11"/>
      <c r="AG699" s="11"/>
      <c r="AH699" s="11"/>
      <c r="AI699" s="58"/>
      <c r="AJ699" s="11"/>
      <c r="AK699" s="11"/>
      <c r="AL699" s="11"/>
      <c r="AM699" s="11"/>
      <c r="AN699" s="58"/>
    </row>
    <row r="700">
      <c r="E700" s="11"/>
      <c r="F700" s="7"/>
      <c r="G700" s="7"/>
      <c r="H700" s="7"/>
      <c r="I700" s="7"/>
      <c r="J700" s="58"/>
      <c r="K700" s="32"/>
      <c r="L700" s="32"/>
      <c r="M700" s="32"/>
      <c r="N700" s="32"/>
      <c r="O700" s="58"/>
      <c r="AE700" s="11"/>
      <c r="AF700" s="11"/>
      <c r="AG700" s="11"/>
      <c r="AH700" s="11"/>
      <c r="AI700" s="58"/>
      <c r="AJ700" s="11"/>
      <c r="AK700" s="11"/>
      <c r="AL700" s="11"/>
      <c r="AM700" s="11"/>
      <c r="AN700" s="58"/>
    </row>
    <row r="701">
      <c r="E701" s="11"/>
      <c r="F701" s="7"/>
      <c r="G701" s="7"/>
      <c r="H701" s="7"/>
      <c r="I701" s="7"/>
      <c r="J701" s="58"/>
      <c r="K701" s="32"/>
      <c r="L701" s="32"/>
      <c r="M701" s="32"/>
      <c r="N701" s="32"/>
      <c r="O701" s="58"/>
      <c r="AE701" s="11"/>
      <c r="AF701" s="11"/>
      <c r="AG701" s="11"/>
      <c r="AH701" s="11"/>
      <c r="AI701" s="58"/>
      <c r="AJ701" s="11"/>
      <c r="AK701" s="11"/>
      <c r="AL701" s="11"/>
      <c r="AM701" s="11"/>
      <c r="AN701" s="58"/>
    </row>
    <row r="702">
      <c r="E702" s="11"/>
      <c r="F702" s="7"/>
      <c r="G702" s="7"/>
      <c r="H702" s="7"/>
      <c r="I702" s="7"/>
      <c r="J702" s="58"/>
      <c r="K702" s="32"/>
      <c r="L702" s="32"/>
      <c r="M702" s="32"/>
      <c r="N702" s="32"/>
      <c r="O702" s="58"/>
      <c r="AE702" s="11"/>
      <c r="AF702" s="11"/>
      <c r="AG702" s="11"/>
      <c r="AH702" s="11"/>
      <c r="AI702" s="58"/>
      <c r="AJ702" s="11"/>
      <c r="AK702" s="11"/>
      <c r="AL702" s="11"/>
      <c r="AM702" s="11"/>
      <c r="AN702" s="58"/>
    </row>
    <row r="703">
      <c r="E703" s="11"/>
      <c r="F703" s="7"/>
      <c r="G703" s="7"/>
      <c r="H703" s="7"/>
      <c r="I703" s="7"/>
      <c r="J703" s="58"/>
      <c r="K703" s="32"/>
      <c r="L703" s="32"/>
      <c r="M703" s="32"/>
      <c r="N703" s="32"/>
      <c r="O703" s="58"/>
      <c r="AE703" s="11"/>
      <c r="AF703" s="11"/>
      <c r="AG703" s="11"/>
      <c r="AH703" s="11"/>
      <c r="AI703" s="58"/>
      <c r="AJ703" s="11"/>
      <c r="AK703" s="11"/>
      <c r="AL703" s="11"/>
      <c r="AM703" s="11"/>
      <c r="AN703" s="58"/>
    </row>
    <row r="704">
      <c r="E704" s="11"/>
      <c r="F704" s="7"/>
      <c r="G704" s="7"/>
      <c r="H704" s="7"/>
      <c r="I704" s="7"/>
      <c r="J704" s="58"/>
      <c r="K704" s="32"/>
      <c r="L704" s="32"/>
      <c r="M704" s="32"/>
      <c r="N704" s="32"/>
      <c r="O704" s="58"/>
      <c r="AE704" s="11"/>
      <c r="AF704" s="11"/>
      <c r="AG704" s="11"/>
      <c r="AH704" s="11"/>
      <c r="AI704" s="58"/>
      <c r="AJ704" s="11"/>
      <c r="AK704" s="11"/>
      <c r="AL704" s="11"/>
      <c r="AM704" s="11"/>
      <c r="AN704" s="58"/>
    </row>
    <row r="705">
      <c r="E705" s="11"/>
      <c r="F705" s="7"/>
      <c r="G705" s="7"/>
      <c r="H705" s="7"/>
      <c r="I705" s="7"/>
      <c r="J705" s="58"/>
      <c r="K705" s="32"/>
      <c r="L705" s="32"/>
      <c r="M705" s="32"/>
      <c r="N705" s="32"/>
      <c r="O705" s="58"/>
      <c r="AE705" s="11"/>
      <c r="AF705" s="11"/>
      <c r="AG705" s="11"/>
      <c r="AH705" s="11"/>
      <c r="AI705" s="58"/>
      <c r="AJ705" s="11"/>
      <c r="AK705" s="11"/>
      <c r="AL705" s="11"/>
      <c r="AM705" s="11"/>
      <c r="AN705" s="58"/>
    </row>
    <row r="706">
      <c r="E706" s="11"/>
      <c r="F706" s="7"/>
      <c r="G706" s="7"/>
      <c r="H706" s="7"/>
      <c r="I706" s="7"/>
      <c r="J706" s="58"/>
      <c r="K706" s="32"/>
      <c r="L706" s="32"/>
      <c r="M706" s="32"/>
      <c r="N706" s="32"/>
      <c r="O706" s="58"/>
      <c r="AE706" s="11"/>
      <c r="AF706" s="11"/>
      <c r="AG706" s="11"/>
      <c r="AH706" s="11"/>
      <c r="AI706" s="58"/>
      <c r="AJ706" s="11"/>
      <c r="AK706" s="11"/>
      <c r="AL706" s="11"/>
      <c r="AM706" s="11"/>
      <c r="AN706" s="58"/>
    </row>
    <row r="707">
      <c r="E707" s="11"/>
      <c r="F707" s="7"/>
      <c r="G707" s="7"/>
      <c r="H707" s="7"/>
      <c r="I707" s="7"/>
      <c r="J707" s="58"/>
      <c r="K707" s="32"/>
      <c r="L707" s="32"/>
      <c r="M707" s="32"/>
      <c r="N707" s="32"/>
      <c r="O707" s="58"/>
      <c r="AE707" s="11"/>
      <c r="AF707" s="11"/>
      <c r="AG707" s="11"/>
      <c r="AH707" s="11"/>
      <c r="AI707" s="58"/>
      <c r="AJ707" s="11"/>
      <c r="AK707" s="11"/>
      <c r="AL707" s="11"/>
      <c r="AM707" s="11"/>
      <c r="AN707" s="58"/>
    </row>
    <row r="708">
      <c r="E708" s="11"/>
      <c r="F708" s="7"/>
      <c r="G708" s="7"/>
      <c r="H708" s="7"/>
      <c r="I708" s="7"/>
      <c r="J708" s="58"/>
      <c r="K708" s="32"/>
      <c r="L708" s="32"/>
      <c r="M708" s="32"/>
      <c r="N708" s="32"/>
      <c r="O708" s="58"/>
      <c r="AE708" s="11"/>
      <c r="AF708" s="11"/>
      <c r="AG708" s="11"/>
      <c r="AH708" s="11"/>
      <c r="AI708" s="58"/>
      <c r="AJ708" s="11"/>
      <c r="AK708" s="11"/>
      <c r="AL708" s="11"/>
      <c r="AM708" s="11"/>
      <c r="AN708" s="58"/>
    </row>
    <row r="709">
      <c r="E709" s="11"/>
      <c r="F709" s="7"/>
      <c r="G709" s="7"/>
      <c r="H709" s="7"/>
      <c r="I709" s="7"/>
      <c r="J709" s="58"/>
      <c r="K709" s="32"/>
      <c r="L709" s="32"/>
      <c r="M709" s="32"/>
      <c r="N709" s="32"/>
      <c r="O709" s="58"/>
      <c r="AE709" s="11"/>
      <c r="AF709" s="11"/>
      <c r="AG709" s="11"/>
      <c r="AH709" s="11"/>
      <c r="AI709" s="58"/>
      <c r="AJ709" s="11"/>
      <c r="AK709" s="11"/>
      <c r="AL709" s="11"/>
      <c r="AM709" s="11"/>
      <c r="AN709" s="58"/>
    </row>
    <row r="710">
      <c r="E710" s="11"/>
      <c r="F710" s="7"/>
      <c r="G710" s="7"/>
      <c r="H710" s="7"/>
      <c r="I710" s="7"/>
      <c r="J710" s="58"/>
      <c r="K710" s="32"/>
      <c r="L710" s="32"/>
      <c r="M710" s="32"/>
      <c r="N710" s="32"/>
      <c r="O710" s="58"/>
      <c r="AE710" s="11"/>
      <c r="AF710" s="11"/>
      <c r="AG710" s="11"/>
      <c r="AH710" s="11"/>
      <c r="AI710" s="58"/>
      <c r="AJ710" s="11"/>
      <c r="AK710" s="11"/>
      <c r="AL710" s="11"/>
      <c r="AM710" s="11"/>
      <c r="AN710" s="58"/>
    </row>
    <row r="711">
      <c r="E711" s="11"/>
      <c r="F711" s="7"/>
      <c r="G711" s="7"/>
      <c r="H711" s="7"/>
      <c r="I711" s="7"/>
      <c r="J711" s="58"/>
      <c r="K711" s="32"/>
      <c r="L711" s="32"/>
      <c r="M711" s="32"/>
      <c r="N711" s="32"/>
      <c r="O711" s="58"/>
      <c r="AE711" s="11"/>
      <c r="AF711" s="11"/>
      <c r="AG711" s="11"/>
      <c r="AH711" s="11"/>
      <c r="AI711" s="58"/>
      <c r="AJ711" s="11"/>
      <c r="AK711" s="11"/>
      <c r="AL711" s="11"/>
      <c r="AM711" s="11"/>
      <c r="AN711" s="58"/>
    </row>
    <row r="712">
      <c r="E712" s="11"/>
      <c r="F712" s="7"/>
      <c r="G712" s="7"/>
      <c r="H712" s="7"/>
      <c r="I712" s="7"/>
      <c r="J712" s="58"/>
      <c r="K712" s="32"/>
      <c r="L712" s="32"/>
      <c r="M712" s="32"/>
      <c r="N712" s="32"/>
      <c r="O712" s="58"/>
      <c r="AE712" s="11"/>
      <c r="AF712" s="11"/>
      <c r="AG712" s="11"/>
      <c r="AH712" s="11"/>
      <c r="AI712" s="58"/>
      <c r="AJ712" s="11"/>
      <c r="AK712" s="11"/>
      <c r="AL712" s="11"/>
      <c r="AM712" s="11"/>
      <c r="AN712" s="58"/>
    </row>
    <row r="713">
      <c r="E713" s="11"/>
      <c r="F713" s="7"/>
      <c r="G713" s="7"/>
      <c r="H713" s="7"/>
      <c r="I713" s="7"/>
      <c r="J713" s="58"/>
      <c r="K713" s="32"/>
      <c r="L713" s="32"/>
      <c r="M713" s="32"/>
      <c r="N713" s="32"/>
      <c r="O713" s="58"/>
      <c r="AE713" s="11"/>
      <c r="AF713" s="11"/>
      <c r="AG713" s="11"/>
      <c r="AH713" s="11"/>
      <c r="AI713" s="58"/>
      <c r="AJ713" s="11"/>
      <c r="AK713" s="11"/>
      <c r="AL713" s="11"/>
      <c r="AM713" s="11"/>
      <c r="AN713" s="58"/>
    </row>
    <row r="714">
      <c r="E714" s="11"/>
      <c r="F714" s="7"/>
      <c r="G714" s="7"/>
      <c r="H714" s="7"/>
      <c r="I714" s="7"/>
      <c r="J714" s="58"/>
      <c r="K714" s="32"/>
      <c r="L714" s="32"/>
      <c r="M714" s="32"/>
      <c r="N714" s="32"/>
      <c r="O714" s="58"/>
      <c r="AE714" s="11"/>
      <c r="AF714" s="11"/>
      <c r="AG714" s="11"/>
      <c r="AH714" s="11"/>
      <c r="AI714" s="58"/>
      <c r="AJ714" s="11"/>
      <c r="AK714" s="11"/>
      <c r="AL714" s="11"/>
      <c r="AM714" s="11"/>
      <c r="AN714" s="58"/>
    </row>
    <row r="715">
      <c r="E715" s="11"/>
      <c r="F715" s="7"/>
      <c r="G715" s="7"/>
      <c r="H715" s="7"/>
      <c r="I715" s="7"/>
      <c r="J715" s="58"/>
      <c r="K715" s="32"/>
      <c r="L715" s="32"/>
      <c r="M715" s="32"/>
      <c r="N715" s="32"/>
      <c r="O715" s="58"/>
      <c r="AE715" s="11"/>
      <c r="AF715" s="11"/>
      <c r="AG715" s="11"/>
      <c r="AH715" s="11"/>
      <c r="AI715" s="58"/>
      <c r="AJ715" s="11"/>
      <c r="AK715" s="11"/>
      <c r="AL715" s="11"/>
      <c r="AM715" s="11"/>
      <c r="AN715" s="58"/>
    </row>
    <row r="716">
      <c r="E716" s="11"/>
      <c r="F716" s="7"/>
      <c r="G716" s="7"/>
      <c r="H716" s="7"/>
      <c r="I716" s="7"/>
      <c r="J716" s="58"/>
      <c r="K716" s="32"/>
      <c r="L716" s="32"/>
      <c r="M716" s="32"/>
      <c r="N716" s="32"/>
      <c r="O716" s="58"/>
      <c r="AE716" s="11"/>
      <c r="AF716" s="11"/>
      <c r="AG716" s="11"/>
      <c r="AH716" s="11"/>
      <c r="AI716" s="58"/>
      <c r="AJ716" s="11"/>
      <c r="AK716" s="11"/>
      <c r="AL716" s="11"/>
      <c r="AM716" s="11"/>
      <c r="AN716" s="58"/>
    </row>
    <row r="717">
      <c r="E717" s="11"/>
      <c r="F717" s="7"/>
      <c r="G717" s="7"/>
      <c r="H717" s="7"/>
      <c r="I717" s="7"/>
      <c r="J717" s="58"/>
      <c r="K717" s="32"/>
      <c r="L717" s="32"/>
      <c r="M717" s="32"/>
      <c r="N717" s="32"/>
      <c r="O717" s="58"/>
      <c r="AE717" s="11"/>
      <c r="AF717" s="11"/>
      <c r="AG717" s="11"/>
      <c r="AH717" s="11"/>
      <c r="AI717" s="58"/>
      <c r="AJ717" s="11"/>
      <c r="AK717" s="11"/>
      <c r="AL717" s="11"/>
      <c r="AM717" s="11"/>
      <c r="AN717" s="58"/>
    </row>
    <row r="718">
      <c r="E718" s="11"/>
      <c r="F718" s="7"/>
      <c r="G718" s="7"/>
      <c r="H718" s="7"/>
      <c r="I718" s="7"/>
      <c r="J718" s="58"/>
      <c r="K718" s="32"/>
      <c r="L718" s="32"/>
      <c r="M718" s="32"/>
      <c r="N718" s="32"/>
      <c r="O718" s="58"/>
      <c r="AE718" s="11"/>
      <c r="AF718" s="11"/>
      <c r="AG718" s="11"/>
      <c r="AH718" s="11"/>
      <c r="AI718" s="58"/>
      <c r="AJ718" s="11"/>
      <c r="AK718" s="11"/>
      <c r="AL718" s="11"/>
      <c r="AM718" s="11"/>
      <c r="AN718" s="58"/>
    </row>
    <row r="719">
      <c r="E719" s="11"/>
      <c r="F719" s="7"/>
      <c r="G719" s="7"/>
      <c r="H719" s="7"/>
      <c r="I719" s="7"/>
      <c r="J719" s="58"/>
      <c r="K719" s="32"/>
      <c r="L719" s="32"/>
      <c r="M719" s="32"/>
      <c r="N719" s="32"/>
      <c r="O719" s="58"/>
      <c r="AE719" s="11"/>
      <c r="AF719" s="11"/>
      <c r="AG719" s="11"/>
      <c r="AH719" s="11"/>
      <c r="AI719" s="58"/>
      <c r="AJ719" s="11"/>
      <c r="AK719" s="11"/>
      <c r="AL719" s="11"/>
      <c r="AM719" s="11"/>
      <c r="AN719" s="58"/>
    </row>
    <row r="720">
      <c r="E720" s="11"/>
      <c r="F720" s="7"/>
      <c r="G720" s="7"/>
      <c r="H720" s="7"/>
      <c r="I720" s="7"/>
      <c r="J720" s="58"/>
      <c r="K720" s="32"/>
      <c r="L720" s="32"/>
      <c r="M720" s="32"/>
      <c r="N720" s="32"/>
      <c r="O720" s="58"/>
      <c r="AE720" s="11"/>
      <c r="AF720" s="11"/>
      <c r="AG720" s="11"/>
      <c r="AH720" s="11"/>
      <c r="AI720" s="58"/>
      <c r="AJ720" s="11"/>
      <c r="AK720" s="11"/>
      <c r="AL720" s="11"/>
      <c r="AM720" s="11"/>
      <c r="AN720" s="58"/>
    </row>
    <row r="721">
      <c r="E721" s="11"/>
      <c r="F721" s="7"/>
      <c r="G721" s="7"/>
      <c r="H721" s="7"/>
      <c r="I721" s="7"/>
      <c r="J721" s="58"/>
      <c r="K721" s="32"/>
      <c r="L721" s="32"/>
      <c r="M721" s="32"/>
      <c r="N721" s="32"/>
      <c r="O721" s="58"/>
      <c r="AE721" s="11"/>
      <c r="AF721" s="11"/>
      <c r="AG721" s="11"/>
      <c r="AH721" s="11"/>
      <c r="AI721" s="58"/>
      <c r="AJ721" s="11"/>
      <c r="AK721" s="11"/>
      <c r="AL721" s="11"/>
      <c r="AM721" s="11"/>
      <c r="AN721" s="58"/>
    </row>
    <row r="722">
      <c r="E722" s="11"/>
      <c r="F722" s="7"/>
      <c r="G722" s="7"/>
      <c r="H722" s="7"/>
      <c r="I722" s="7"/>
      <c r="J722" s="58"/>
      <c r="K722" s="32"/>
      <c r="L722" s="32"/>
      <c r="M722" s="32"/>
      <c r="N722" s="32"/>
      <c r="O722" s="58"/>
      <c r="AE722" s="11"/>
      <c r="AF722" s="11"/>
      <c r="AG722" s="11"/>
      <c r="AH722" s="11"/>
      <c r="AI722" s="58"/>
      <c r="AJ722" s="11"/>
      <c r="AK722" s="11"/>
      <c r="AL722" s="11"/>
      <c r="AM722" s="11"/>
      <c r="AN722" s="58"/>
    </row>
    <row r="723">
      <c r="E723" s="11"/>
      <c r="F723" s="7"/>
      <c r="G723" s="7"/>
      <c r="H723" s="7"/>
      <c r="I723" s="7"/>
      <c r="J723" s="58"/>
      <c r="K723" s="32"/>
      <c r="L723" s="32"/>
      <c r="M723" s="32"/>
      <c r="N723" s="32"/>
      <c r="O723" s="58"/>
      <c r="AE723" s="11"/>
      <c r="AF723" s="11"/>
      <c r="AG723" s="11"/>
      <c r="AH723" s="11"/>
      <c r="AI723" s="58"/>
      <c r="AJ723" s="11"/>
      <c r="AK723" s="11"/>
      <c r="AL723" s="11"/>
      <c r="AM723" s="11"/>
      <c r="AN723" s="58"/>
    </row>
    <row r="724">
      <c r="E724" s="11"/>
      <c r="F724" s="7"/>
      <c r="G724" s="7"/>
      <c r="H724" s="7"/>
      <c r="I724" s="7"/>
      <c r="J724" s="58"/>
      <c r="K724" s="32"/>
      <c r="L724" s="32"/>
      <c r="M724" s="32"/>
      <c r="N724" s="32"/>
      <c r="O724" s="58"/>
      <c r="AE724" s="11"/>
      <c r="AF724" s="11"/>
      <c r="AG724" s="11"/>
      <c r="AH724" s="11"/>
      <c r="AI724" s="58"/>
      <c r="AJ724" s="11"/>
      <c r="AK724" s="11"/>
      <c r="AL724" s="11"/>
      <c r="AM724" s="11"/>
      <c r="AN724" s="58"/>
    </row>
    <row r="725">
      <c r="E725" s="11"/>
      <c r="F725" s="7"/>
      <c r="G725" s="7"/>
      <c r="H725" s="7"/>
      <c r="I725" s="7"/>
      <c r="J725" s="58"/>
      <c r="K725" s="32"/>
      <c r="L725" s="32"/>
      <c r="M725" s="32"/>
      <c r="N725" s="32"/>
      <c r="O725" s="58"/>
      <c r="AE725" s="11"/>
      <c r="AF725" s="11"/>
      <c r="AG725" s="11"/>
      <c r="AH725" s="11"/>
      <c r="AI725" s="58"/>
      <c r="AJ725" s="11"/>
      <c r="AK725" s="11"/>
      <c r="AL725" s="11"/>
      <c r="AM725" s="11"/>
      <c r="AN725" s="58"/>
    </row>
    <row r="726">
      <c r="E726" s="11"/>
      <c r="F726" s="7"/>
      <c r="G726" s="7"/>
      <c r="H726" s="7"/>
      <c r="I726" s="7"/>
      <c r="J726" s="58"/>
      <c r="K726" s="32"/>
      <c r="L726" s="32"/>
      <c r="M726" s="32"/>
      <c r="N726" s="32"/>
      <c r="O726" s="58"/>
      <c r="AE726" s="11"/>
      <c r="AF726" s="11"/>
      <c r="AG726" s="11"/>
      <c r="AH726" s="11"/>
      <c r="AI726" s="58"/>
      <c r="AJ726" s="11"/>
      <c r="AK726" s="11"/>
      <c r="AL726" s="11"/>
      <c r="AM726" s="11"/>
      <c r="AN726" s="58"/>
    </row>
    <row r="727">
      <c r="E727" s="11"/>
      <c r="F727" s="7"/>
      <c r="G727" s="7"/>
      <c r="H727" s="7"/>
      <c r="I727" s="7"/>
      <c r="J727" s="58"/>
      <c r="K727" s="32"/>
      <c r="L727" s="32"/>
      <c r="M727" s="32"/>
      <c r="N727" s="32"/>
      <c r="O727" s="58"/>
      <c r="AE727" s="11"/>
      <c r="AF727" s="11"/>
      <c r="AG727" s="11"/>
      <c r="AH727" s="11"/>
      <c r="AI727" s="58"/>
      <c r="AJ727" s="11"/>
      <c r="AK727" s="11"/>
      <c r="AL727" s="11"/>
      <c r="AM727" s="11"/>
      <c r="AN727" s="58"/>
    </row>
    <row r="728">
      <c r="E728" s="11"/>
      <c r="F728" s="7"/>
      <c r="G728" s="7"/>
      <c r="H728" s="7"/>
      <c r="I728" s="7"/>
      <c r="J728" s="58"/>
      <c r="K728" s="32"/>
      <c r="L728" s="32"/>
      <c r="M728" s="32"/>
      <c r="N728" s="32"/>
      <c r="O728" s="58"/>
      <c r="AE728" s="11"/>
      <c r="AF728" s="11"/>
      <c r="AG728" s="11"/>
      <c r="AH728" s="11"/>
      <c r="AI728" s="58"/>
      <c r="AJ728" s="11"/>
      <c r="AK728" s="11"/>
      <c r="AL728" s="11"/>
      <c r="AM728" s="11"/>
      <c r="AN728" s="58"/>
    </row>
    <row r="729">
      <c r="E729" s="11"/>
      <c r="F729" s="7"/>
      <c r="G729" s="7"/>
      <c r="H729" s="7"/>
      <c r="I729" s="7"/>
      <c r="J729" s="58"/>
      <c r="K729" s="32"/>
      <c r="L729" s="32"/>
      <c r="M729" s="32"/>
      <c r="N729" s="32"/>
      <c r="O729" s="58"/>
      <c r="AE729" s="11"/>
      <c r="AF729" s="11"/>
      <c r="AG729" s="11"/>
      <c r="AH729" s="11"/>
      <c r="AI729" s="58"/>
      <c r="AJ729" s="11"/>
      <c r="AK729" s="11"/>
      <c r="AL729" s="11"/>
      <c r="AM729" s="11"/>
      <c r="AN729" s="58"/>
    </row>
    <row r="730">
      <c r="E730" s="11"/>
      <c r="F730" s="7"/>
      <c r="G730" s="7"/>
      <c r="H730" s="7"/>
      <c r="I730" s="7"/>
      <c r="J730" s="58"/>
      <c r="K730" s="32"/>
      <c r="L730" s="32"/>
      <c r="M730" s="32"/>
      <c r="N730" s="32"/>
      <c r="O730" s="58"/>
      <c r="AE730" s="11"/>
      <c r="AF730" s="11"/>
      <c r="AG730" s="11"/>
      <c r="AH730" s="11"/>
      <c r="AI730" s="58"/>
      <c r="AJ730" s="11"/>
      <c r="AK730" s="11"/>
      <c r="AL730" s="11"/>
      <c r="AM730" s="11"/>
      <c r="AN730" s="58"/>
    </row>
    <row r="731">
      <c r="E731" s="11"/>
      <c r="F731" s="7"/>
      <c r="G731" s="7"/>
      <c r="H731" s="7"/>
      <c r="I731" s="7"/>
      <c r="J731" s="58"/>
      <c r="K731" s="32"/>
      <c r="L731" s="32"/>
      <c r="M731" s="32"/>
      <c r="N731" s="32"/>
      <c r="O731" s="58"/>
      <c r="AE731" s="11"/>
      <c r="AF731" s="11"/>
      <c r="AG731" s="11"/>
      <c r="AH731" s="11"/>
      <c r="AI731" s="58"/>
      <c r="AJ731" s="11"/>
      <c r="AK731" s="11"/>
      <c r="AL731" s="11"/>
      <c r="AM731" s="11"/>
      <c r="AN731" s="58"/>
    </row>
    <row r="732">
      <c r="E732" s="11"/>
      <c r="F732" s="7"/>
      <c r="G732" s="7"/>
      <c r="H732" s="7"/>
      <c r="I732" s="7"/>
      <c r="J732" s="58"/>
      <c r="K732" s="32"/>
      <c r="L732" s="32"/>
      <c r="M732" s="32"/>
      <c r="N732" s="32"/>
      <c r="O732" s="58"/>
      <c r="AE732" s="11"/>
      <c r="AF732" s="11"/>
      <c r="AG732" s="11"/>
      <c r="AH732" s="11"/>
      <c r="AI732" s="58"/>
      <c r="AJ732" s="11"/>
      <c r="AK732" s="11"/>
      <c r="AL732" s="11"/>
      <c r="AM732" s="11"/>
      <c r="AN732" s="58"/>
    </row>
    <row r="733">
      <c r="E733" s="11"/>
      <c r="F733" s="7"/>
      <c r="G733" s="7"/>
      <c r="H733" s="7"/>
      <c r="I733" s="7"/>
      <c r="J733" s="58"/>
      <c r="K733" s="32"/>
      <c r="L733" s="32"/>
      <c r="M733" s="32"/>
      <c r="N733" s="32"/>
      <c r="O733" s="58"/>
      <c r="AE733" s="11"/>
      <c r="AF733" s="11"/>
      <c r="AG733" s="11"/>
      <c r="AH733" s="11"/>
      <c r="AI733" s="58"/>
      <c r="AJ733" s="11"/>
      <c r="AK733" s="11"/>
      <c r="AL733" s="11"/>
      <c r="AM733" s="11"/>
      <c r="AN733" s="58"/>
    </row>
    <row r="734">
      <c r="E734" s="11"/>
      <c r="F734" s="7"/>
      <c r="G734" s="7"/>
      <c r="H734" s="7"/>
      <c r="I734" s="7"/>
      <c r="J734" s="58"/>
      <c r="K734" s="32"/>
      <c r="L734" s="32"/>
      <c r="M734" s="32"/>
      <c r="N734" s="32"/>
      <c r="O734" s="58"/>
      <c r="AE734" s="11"/>
      <c r="AF734" s="11"/>
      <c r="AG734" s="11"/>
      <c r="AH734" s="11"/>
      <c r="AI734" s="58"/>
      <c r="AJ734" s="11"/>
      <c r="AK734" s="11"/>
      <c r="AL734" s="11"/>
      <c r="AM734" s="11"/>
      <c r="AN734" s="58"/>
    </row>
    <row r="735">
      <c r="E735" s="11"/>
      <c r="F735" s="7"/>
      <c r="G735" s="7"/>
      <c r="H735" s="7"/>
      <c r="I735" s="7"/>
      <c r="J735" s="58"/>
      <c r="K735" s="32"/>
      <c r="L735" s="32"/>
      <c r="M735" s="32"/>
      <c r="N735" s="32"/>
      <c r="O735" s="58"/>
      <c r="AE735" s="11"/>
      <c r="AF735" s="11"/>
      <c r="AG735" s="11"/>
      <c r="AH735" s="11"/>
      <c r="AI735" s="58"/>
      <c r="AJ735" s="11"/>
      <c r="AK735" s="11"/>
      <c r="AL735" s="11"/>
      <c r="AM735" s="11"/>
      <c r="AN735" s="58"/>
    </row>
    <row r="736">
      <c r="E736" s="11"/>
      <c r="F736" s="7"/>
      <c r="G736" s="7"/>
      <c r="H736" s="7"/>
      <c r="I736" s="7"/>
      <c r="J736" s="58"/>
      <c r="K736" s="32"/>
      <c r="L736" s="32"/>
      <c r="M736" s="32"/>
      <c r="N736" s="32"/>
      <c r="O736" s="58"/>
      <c r="AE736" s="11"/>
      <c r="AF736" s="11"/>
      <c r="AG736" s="11"/>
      <c r="AH736" s="11"/>
      <c r="AI736" s="58"/>
      <c r="AJ736" s="11"/>
      <c r="AK736" s="11"/>
      <c r="AL736" s="11"/>
      <c r="AM736" s="11"/>
      <c r="AN736" s="58"/>
    </row>
    <row r="737">
      <c r="E737" s="11"/>
      <c r="F737" s="7"/>
      <c r="G737" s="7"/>
      <c r="H737" s="7"/>
      <c r="I737" s="7"/>
      <c r="J737" s="58"/>
      <c r="K737" s="32"/>
      <c r="L737" s="32"/>
      <c r="M737" s="32"/>
      <c r="N737" s="32"/>
      <c r="O737" s="58"/>
      <c r="AE737" s="11"/>
      <c r="AF737" s="11"/>
      <c r="AG737" s="11"/>
      <c r="AH737" s="11"/>
      <c r="AI737" s="58"/>
      <c r="AJ737" s="11"/>
      <c r="AK737" s="11"/>
      <c r="AL737" s="11"/>
      <c r="AM737" s="11"/>
      <c r="AN737" s="58"/>
    </row>
    <row r="738">
      <c r="E738" s="11"/>
      <c r="F738" s="7"/>
      <c r="G738" s="7"/>
      <c r="H738" s="7"/>
      <c r="I738" s="7"/>
      <c r="J738" s="58"/>
      <c r="K738" s="32"/>
      <c r="L738" s="32"/>
      <c r="M738" s="32"/>
      <c r="N738" s="32"/>
      <c r="O738" s="58"/>
      <c r="AE738" s="11"/>
      <c r="AF738" s="11"/>
      <c r="AG738" s="11"/>
      <c r="AH738" s="11"/>
      <c r="AI738" s="58"/>
      <c r="AJ738" s="11"/>
      <c r="AK738" s="11"/>
      <c r="AL738" s="11"/>
      <c r="AM738" s="11"/>
      <c r="AN738" s="58"/>
    </row>
    <row r="739">
      <c r="E739" s="11"/>
      <c r="F739" s="7"/>
      <c r="G739" s="7"/>
      <c r="H739" s="7"/>
      <c r="I739" s="7"/>
      <c r="J739" s="58"/>
      <c r="K739" s="32"/>
      <c r="L739" s="32"/>
      <c r="M739" s="32"/>
      <c r="N739" s="32"/>
      <c r="O739" s="58"/>
      <c r="AE739" s="11"/>
      <c r="AF739" s="11"/>
      <c r="AG739" s="11"/>
      <c r="AH739" s="11"/>
      <c r="AI739" s="58"/>
      <c r="AJ739" s="11"/>
      <c r="AK739" s="11"/>
      <c r="AL739" s="11"/>
      <c r="AM739" s="11"/>
      <c r="AN739" s="58"/>
    </row>
    <row r="740">
      <c r="E740" s="11"/>
      <c r="F740" s="7"/>
      <c r="G740" s="7"/>
      <c r="H740" s="7"/>
      <c r="I740" s="7"/>
      <c r="J740" s="58"/>
      <c r="K740" s="32"/>
      <c r="L740" s="32"/>
      <c r="M740" s="32"/>
      <c r="N740" s="32"/>
      <c r="O740" s="58"/>
      <c r="AE740" s="11"/>
      <c r="AF740" s="11"/>
      <c r="AG740" s="11"/>
      <c r="AH740" s="11"/>
      <c r="AI740" s="58"/>
      <c r="AJ740" s="11"/>
      <c r="AK740" s="11"/>
      <c r="AL740" s="11"/>
      <c r="AM740" s="11"/>
      <c r="AN740" s="58"/>
    </row>
    <row r="741">
      <c r="E741" s="11"/>
      <c r="F741" s="7"/>
      <c r="G741" s="7"/>
      <c r="H741" s="7"/>
      <c r="I741" s="7"/>
      <c r="J741" s="58"/>
      <c r="K741" s="32"/>
      <c r="L741" s="32"/>
      <c r="M741" s="32"/>
      <c r="N741" s="32"/>
      <c r="O741" s="58"/>
      <c r="AE741" s="11"/>
      <c r="AF741" s="11"/>
      <c r="AG741" s="11"/>
      <c r="AH741" s="11"/>
      <c r="AI741" s="58"/>
      <c r="AJ741" s="11"/>
      <c r="AK741" s="11"/>
      <c r="AL741" s="11"/>
      <c r="AM741" s="11"/>
      <c r="AN741" s="58"/>
    </row>
    <row r="742">
      <c r="E742" s="11"/>
      <c r="F742" s="7"/>
      <c r="G742" s="7"/>
      <c r="H742" s="7"/>
      <c r="I742" s="7"/>
      <c r="J742" s="58"/>
      <c r="K742" s="32"/>
      <c r="L742" s="32"/>
      <c r="M742" s="32"/>
      <c r="N742" s="32"/>
      <c r="O742" s="58"/>
      <c r="AE742" s="11"/>
      <c r="AF742" s="11"/>
      <c r="AG742" s="11"/>
      <c r="AH742" s="11"/>
      <c r="AI742" s="58"/>
      <c r="AJ742" s="11"/>
      <c r="AK742" s="11"/>
      <c r="AL742" s="11"/>
      <c r="AM742" s="11"/>
      <c r="AN742" s="58"/>
    </row>
    <row r="743">
      <c r="E743" s="11"/>
      <c r="F743" s="7"/>
      <c r="G743" s="7"/>
      <c r="H743" s="7"/>
      <c r="I743" s="7"/>
      <c r="J743" s="58"/>
      <c r="K743" s="32"/>
      <c r="L743" s="32"/>
      <c r="M743" s="32"/>
      <c r="N743" s="32"/>
      <c r="O743" s="58"/>
      <c r="AE743" s="11"/>
      <c r="AF743" s="11"/>
      <c r="AG743" s="11"/>
      <c r="AH743" s="11"/>
      <c r="AI743" s="58"/>
      <c r="AJ743" s="11"/>
      <c r="AK743" s="11"/>
      <c r="AL743" s="11"/>
      <c r="AM743" s="11"/>
      <c r="AN743" s="58"/>
    </row>
    <row r="744">
      <c r="E744" s="11"/>
      <c r="F744" s="7"/>
      <c r="G744" s="7"/>
      <c r="H744" s="7"/>
      <c r="I744" s="7"/>
      <c r="J744" s="58"/>
      <c r="K744" s="32"/>
      <c r="L744" s="32"/>
      <c r="M744" s="32"/>
      <c r="N744" s="32"/>
      <c r="O744" s="58"/>
      <c r="AE744" s="11"/>
      <c r="AF744" s="11"/>
      <c r="AG744" s="11"/>
      <c r="AH744" s="11"/>
      <c r="AI744" s="58"/>
      <c r="AJ744" s="11"/>
      <c r="AK744" s="11"/>
      <c r="AL744" s="11"/>
      <c r="AM744" s="11"/>
      <c r="AN744" s="58"/>
    </row>
    <row r="745">
      <c r="E745" s="11"/>
      <c r="F745" s="7"/>
      <c r="G745" s="7"/>
      <c r="H745" s="7"/>
      <c r="I745" s="7"/>
      <c r="J745" s="58"/>
      <c r="K745" s="32"/>
      <c r="L745" s="32"/>
      <c r="M745" s="32"/>
      <c r="N745" s="32"/>
      <c r="O745" s="58"/>
      <c r="AE745" s="11"/>
      <c r="AF745" s="11"/>
      <c r="AG745" s="11"/>
      <c r="AH745" s="11"/>
      <c r="AI745" s="58"/>
      <c r="AJ745" s="11"/>
      <c r="AK745" s="11"/>
      <c r="AL745" s="11"/>
      <c r="AM745" s="11"/>
      <c r="AN745" s="58"/>
    </row>
    <row r="746">
      <c r="E746" s="11"/>
      <c r="F746" s="7"/>
      <c r="G746" s="7"/>
      <c r="H746" s="7"/>
      <c r="I746" s="7"/>
      <c r="J746" s="58"/>
      <c r="K746" s="32"/>
      <c r="L746" s="32"/>
      <c r="M746" s="32"/>
      <c r="N746" s="32"/>
      <c r="O746" s="58"/>
      <c r="AE746" s="11"/>
      <c r="AF746" s="11"/>
      <c r="AG746" s="11"/>
      <c r="AH746" s="11"/>
      <c r="AI746" s="58"/>
      <c r="AJ746" s="11"/>
      <c r="AK746" s="11"/>
      <c r="AL746" s="11"/>
      <c r="AM746" s="11"/>
      <c r="AN746" s="58"/>
    </row>
    <row r="747">
      <c r="E747" s="11"/>
      <c r="F747" s="7"/>
      <c r="G747" s="7"/>
      <c r="H747" s="7"/>
      <c r="I747" s="7"/>
      <c r="J747" s="58"/>
      <c r="K747" s="32"/>
      <c r="L747" s="32"/>
      <c r="M747" s="32"/>
      <c r="N747" s="32"/>
      <c r="O747" s="58"/>
      <c r="AE747" s="11"/>
      <c r="AF747" s="11"/>
      <c r="AG747" s="11"/>
      <c r="AH747" s="11"/>
      <c r="AI747" s="58"/>
      <c r="AJ747" s="11"/>
      <c r="AK747" s="11"/>
      <c r="AL747" s="11"/>
      <c r="AM747" s="11"/>
      <c r="AN747" s="58"/>
    </row>
    <row r="748">
      <c r="E748" s="11"/>
      <c r="F748" s="7"/>
      <c r="G748" s="7"/>
      <c r="H748" s="7"/>
      <c r="I748" s="7"/>
      <c r="J748" s="58"/>
      <c r="K748" s="32"/>
      <c r="L748" s="32"/>
      <c r="M748" s="32"/>
      <c r="N748" s="32"/>
      <c r="O748" s="58"/>
      <c r="AE748" s="11"/>
      <c r="AF748" s="11"/>
      <c r="AG748" s="11"/>
      <c r="AH748" s="11"/>
      <c r="AI748" s="58"/>
      <c r="AJ748" s="11"/>
      <c r="AK748" s="11"/>
      <c r="AL748" s="11"/>
      <c r="AM748" s="11"/>
      <c r="AN748" s="58"/>
    </row>
    <row r="749">
      <c r="E749" s="11"/>
      <c r="F749" s="7"/>
      <c r="G749" s="7"/>
      <c r="H749" s="7"/>
      <c r="I749" s="7"/>
      <c r="J749" s="58"/>
      <c r="K749" s="32"/>
      <c r="L749" s="32"/>
      <c r="M749" s="32"/>
      <c r="N749" s="32"/>
      <c r="O749" s="58"/>
      <c r="AE749" s="11"/>
      <c r="AF749" s="11"/>
      <c r="AG749" s="11"/>
      <c r="AH749" s="11"/>
      <c r="AI749" s="58"/>
      <c r="AJ749" s="11"/>
      <c r="AK749" s="11"/>
      <c r="AL749" s="11"/>
      <c r="AM749" s="11"/>
      <c r="AN749" s="58"/>
    </row>
    <row r="750">
      <c r="E750" s="11"/>
      <c r="F750" s="7"/>
      <c r="G750" s="7"/>
      <c r="H750" s="7"/>
      <c r="I750" s="7"/>
      <c r="J750" s="58"/>
      <c r="K750" s="32"/>
      <c r="L750" s="32"/>
      <c r="M750" s="32"/>
      <c r="N750" s="32"/>
      <c r="O750" s="58"/>
      <c r="AE750" s="11"/>
      <c r="AF750" s="11"/>
      <c r="AG750" s="11"/>
      <c r="AH750" s="11"/>
      <c r="AI750" s="58"/>
      <c r="AJ750" s="11"/>
      <c r="AK750" s="11"/>
      <c r="AL750" s="11"/>
      <c r="AM750" s="11"/>
      <c r="AN750" s="58"/>
    </row>
    <row r="751">
      <c r="E751" s="11"/>
      <c r="F751" s="7"/>
      <c r="G751" s="7"/>
      <c r="H751" s="7"/>
      <c r="I751" s="7"/>
      <c r="J751" s="58"/>
      <c r="K751" s="32"/>
      <c r="L751" s="32"/>
      <c r="M751" s="32"/>
      <c r="N751" s="32"/>
      <c r="O751" s="58"/>
      <c r="AE751" s="11"/>
      <c r="AF751" s="11"/>
      <c r="AG751" s="11"/>
      <c r="AH751" s="11"/>
      <c r="AI751" s="58"/>
      <c r="AJ751" s="11"/>
      <c r="AK751" s="11"/>
      <c r="AL751" s="11"/>
      <c r="AM751" s="11"/>
      <c r="AN751" s="58"/>
    </row>
    <row r="752">
      <c r="E752" s="11"/>
      <c r="F752" s="7"/>
      <c r="G752" s="7"/>
      <c r="H752" s="7"/>
      <c r="I752" s="7"/>
      <c r="J752" s="58"/>
      <c r="K752" s="32"/>
      <c r="L752" s="32"/>
      <c r="M752" s="32"/>
      <c r="N752" s="32"/>
      <c r="O752" s="58"/>
      <c r="AE752" s="11"/>
      <c r="AF752" s="11"/>
      <c r="AG752" s="11"/>
      <c r="AH752" s="11"/>
      <c r="AI752" s="58"/>
      <c r="AJ752" s="11"/>
      <c r="AK752" s="11"/>
      <c r="AL752" s="11"/>
      <c r="AM752" s="11"/>
      <c r="AN752" s="58"/>
    </row>
    <row r="753">
      <c r="E753" s="11"/>
      <c r="F753" s="7"/>
      <c r="G753" s="7"/>
      <c r="H753" s="7"/>
      <c r="I753" s="7"/>
      <c r="J753" s="58"/>
      <c r="K753" s="32"/>
      <c r="L753" s="32"/>
      <c r="M753" s="32"/>
      <c r="N753" s="32"/>
      <c r="O753" s="58"/>
      <c r="AE753" s="11"/>
      <c r="AF753" s="11"/>
      <c r="AG753" s="11"/>
      <c r="AH753" s="11"/>
      <c r="AI753" s="58"/>
      <c r="AJ753" s="11"/>
      <c r="AK753" s="11"/>
      <c r="AL753" s="11"/>
      <c r="AM753" s="11"/>
      <c r="AN753" s="58"/>
    </row>
    <row r="754">
      <c r="E754" s="11"/>
      <c r="F754" s="7"/>
      <c r="G754" s="7"/>
      <c r="H754" s="7"/>
      <c r="I754" s="7"/>
      <c r="J754" s="58"/>
      <c r="K754" s="32"/>
      <c r="L754" s="32"/>
      <c r="M754" s="32"/>
      <c r="N754" s="32"/>
      <c r="O754" s="58"/>
      <c r="AE754" s="11"/>
      <c r="AF754" s="11"/>
      <c r="AG754" s="11"/>
      <c r="AH754" s="11"/>
      <c r="AI754" s="58"/>
      <c r="AJ754" s="11"/>
      <c r="AK754" s="11"/>
      <c r="AL754" s="11"/>
      <c r="AM754" s="11"/>
      <c r="AN754" s="58"/>
    </row>
    <row r="755">
      <c r="E755" s="11"/>
      <c r="F755" s="7"/>
      <c r="G755" s="7"/>
      <c r="H755" s="7"/>
      <c r="I755" s="7"/>
      <c r="J755" s="58"/>
      <c r="K755" s="32"/>
      <c r="L755" s="32"/>
      <c r="M755" s="32"/>
      <c r="N755" s="32"/>
      <c r="O755" s="58"/>
      <c r="AE755" s="11"/>
      <c r="AF755" s="11"/>
      <c r="AG755" s="11"/>
      <c r="AH755" s="11"/>
      <c r="AI755" s="58"/>
      <c r="AJ755" s="11"/>
      <c r="AK755" s="11"/>
      <c r="AL755" s="11"/>
      <c r="AM755" s="11"/>
      <c r="AN755" s="58"/>
    </row>
    <row r="756">
      <c r="E756" s="11"/>
      <c r="F756" s="7"/>
      <c r="G756" s="7"/>
      <c r="H756" s="7"/>
      <c r="I756" s="7"/>
      <c r="J756" s="58"/>
      <c r="K756" s="32"/>
      <c r="L756" s="32"/>
      <c r="M756" s="32"/>
      <c r="N756" s="32"/>
      <c r="O756" s="58"/>
      <c r="AE756" s="11"/>
      <c r="AF756" s="11"/>
      <c r="AG756" s="11"/>
      <c r="AH756" s="11"/>
      <c r="AI756" s="58"/>
      <c r="AJ756" s="11"/>
      <c r="AK756" s="11"/>
      <c r="AL756" s="11"/>
      <c r="AM756" s="11"/>
      <c r="AN756" s="58"/>
    </row>
    <row r="757">
      <c r="E757" s="11"/>
      <c r="F757" s="7"/>
      <c r="G757" s="7"/>
      <c r="H757" s="7"/>
      <c r="I757" s="7"/>
      <c r="J757" s="58"/>
      <c r="K757" s="32"/>
      <c r="L757" s="32"/>
      <c r="M757" s="32"/>
      <c r="N757" s="32"/>
      <c r="O757" s="58"/>
      <c r="AE757" s="11"/>
      <c r="AF757" s="11"/>
      <c r="AG757" s="11"/>
      <c r="AH757" s="11"/>
      <c r="AI757" s="58"/>
      <c r="AJ757" s="11"/>
      <c r="AK757" s="11"/>
      <c r="AL757" s="11"/>
      <c r="AM757" s="11"/>
      <c r="AN757" s="58"/>
    </row>
    <row r="758">
      <c r="E758" s="11"/>
      <c r="F758" s="7"/>
      <c r="G758" s="7"/>
      <c r="H758" s="7"/>
      <c r="I758" s="7"/>
      <c r="J758" s="58"/>
      <c r="K758" s="32"/>
      <c r="L758" s="32"/>
      <c r="M758" s="32"/>
      <c r="N758" s="32"/>
      <c r="O758" s="58"/>
      <c r="AE758" s="11"/>
      <c r="AF758" s="11"/>
      <c r="AG758" s="11"/>
      <c r="AH758" s="11"/>
      <c r="AI758" s="58"/>
      <c r="AJ758" s="11"/>
      <c r="AK758" s="11"/>
      <c r="AL758" s="11"/>
      <c r="AM758" s="11"/>
      <c r="AN758" s="58"/>
    </row>
    <row r="759">
      <c r="E759" s="11"/>
      <c r="F759" s="7"/>
      <c r="G759" s="7"/>
      <c r="H759" s="7"/>
      <c r="I759" s="7"/>
      <c r="J759" s="58"/>
      <c r="K759" s="32"/>
      <c r="L759" s="32"/>
      <c r="M759" s="32"/>
      <c r="N759" s="32"/>
      <c r="O759" s="58"/>
      <c r="AE759" s="11"/>
      <c r="AF759" s="11"/>
      <c r="AG759" s="11"/>
      <c r="AH759" s="11"/>
      <c r="AI759" s="58"/>
      <c r="AJ759" s="11"/>
      <c r="AK759" s="11"/>
      <c r="AL759" s="11"/>
      <c r="AM759" s="11"/>
      <c r="AN759" s="58"/>
    </row>
    <row r="760">
      <c r="E760" s="11"/>
      <c r="F760" s="7"/>
      <c r="G760" s="7"/>
      <c r="H760" s="7"/>
      <c r="I760" s="7"/>
      <c r="J760" s="58"/>
      <c r="K760" s="32"/>
      <c r="L760" s="32"/>
      <c r="M760" s="32"/>
      <c r="N760" s="32"/>
      <c r="O760" s="58"/>
      <c r="AE760" s="11"/>
      <c r="AF760" s="11"/>
      <c r="AG760" s="11"/>
      <c r="AH760" s="11"/>
      <c r="AI760" s="58"/>
      <c r="AJ760" s="11"/>
      <c r="AK760" s="11"/>
      <c r="AL760" s="11"/>
      <c r="AM760" s="11"/>
      <c r="AN760" s="58"/>
    </row>
    <row r="761">
      <c r="E761" s="11"/>
      <c r="F761" s="7"/>
      <c r="G761" s="7"/>
      <c r="H761" s="7"/>
      <c r="I761" s="7"/>
      <c r="J761" s="58"/>
      <c r="K761" s="32"/>
      <c r="L761" s="32"/>
      <c r="M761" s="32"/>
      <c r="N761" s="32"/>
      <c r="O761" s="58"/>
      <c r="AE761" s="11"/>
      <c r="AF761" s="11"/>
      <c r="AG761" s="11"/>
      <c r="AH761" s="11"/>
      <c r="AI761" s="58"/>
      <c r="AJ761" s="11"/>
      <c r="AK761" s="11"/>
      <c r="AL761" s="11"/>
      <c r="AM761" s="11"/>
      <c r="AN761" s="58"/>
    </row>
    <row r="762">
      <c r="E762" s="11"/>
      <c r="F762" s="7"/>
      <c r="G762" s="7"/>
      <c r="H762" s="7"/>
      <c r="I762" s="7"/>
      <c r="J762" s="58"/>
      <c r="K762" s="32"/>
      <c r="L762" s="32"/>
      <c r="M762" s="32"/>
      <c r="N762" s="32"/>
      <c r="O762" s="58"/>
      <c r="AE762" s="11"/>
      <c r="AF762" s="11"/>
      <c r="AG762" s="11"/>
      <c r="AH762" s="11"/>
      <c r="AI762" s="58"/>
      <c r="AJ762" s="11"/>
      <c r="AK762" s="11"/>
      <c r="AL762" s="11"/>
      <c r="AM762" s="11"/>
      <c r="AN762" s="58"/>
    </row>
    <row r="763">
      <c r="E763" s="11"/>
      <c r="F763" s="7"/>
      <c r="G763" s="7"/>
      <c r="H763" s="7"/>
      <c r="I763" s="7"/>
      <c r="J763" s="58"/>
      <c r="K763" s="32"/>
      <c r="L763" s="32"/>
      <c r="M763" s="32"/>
      <c r="N763" s="32"/>
      <c r="O763" s="58"/>
      <c r="AE763" s="11"/>
      <c r="AF763" s="11"/>
      <c r="AG763" s="11"/>
      <c r="AH763" s="11"/>
      <c r="AI763" s="58"/>
      <c r="AJ763" s="11"/>
      <c r="AK763" s="11"/>
      <c r="AL763" s="11"/>
      <c r="AM763" s="11"/>
      <c r="AN763" s="58"/>
    </row>
    <row r="764">
      <c r="E764" s="11"/>
      <c r="F764" s="7"/>
      <c r="G764" s="7"/>
      <c r="H764" s="7"/>
      <c r="I764" s="7"/>
      <c r="J764" s="58"/>
      <c r="K764" s="32"/>
      <c r="L764" s="32"/>
      <c r="M764" s="32"/>
      <c r="N764" s="32"/>
      <c r="O764" s="58"/>
      <c r="AE764" s="11"/>
      <c r="AF764" s="11"/>
      <c r="AG764" s="11"/>
      <c r="AH764" s="11"/>
      <c r="AI764" s="58"/>
      <c r="AJ764" s="11"/>
      <c r="AK764" s="11"/>
      <c r="AL764" s="11"/>
      <c r="AM764" s="11"/>
      <c r="AN764" s="58"/>
    </row>
    <row r="765">
      <c r="E765" s="11"/>
      <c r="F765" s="7"/>
      <c r="G765" s="7"/>
      <c r="H765" s="7"/>
      <c r="I765" s="7"/>
      <c r="J765" s="58"/>
      <c r="K765" s="32"/>
      <c r="L765" s="32"/>
      <c r="M765" s="32"/>
      <c r="N765" s="32"/>
      <c r="O765" s="58"/>
      <c r="AE765" s="11"/>
      <c r="AF765" s="11"/>
      <c r="AG765" s="11"/>
      <c r="AH765" s="11"/>
      <c r="AI765" s="58"/>
      <c r="AJ765" s="11"/>
      <c r="AK765" s="11"/>
      <c r="AL765" s="11"/>
      <c r="AM765" s="11"/>
      <c r="AN765" s="58"/>
    </row>
    <row r="766">
      <c r="E766" s="11"/>
      <c r="F766" s="7"/>
      <c r="G766" s="7"/>
      <c r="H766" s="7"/>
      <c r="I766" s="7"/>
      <c r="J766" s="58"/>
      <c r="K766" s="32"/>
      <c r="L766" s="32"/>
      <c r="M766" s="32"/>
      <c r="N766" s="32"/>
      <c r="O766" s="58"/>
      <c r="AE766" s="11"/>
      <c r="AF766" s="11"/>
      <c r="AG766" s="11"/>
      <c r="AH766" s="11"/>
      <c r="AI766" s="58"/>
      <c r="AJ766" s="11"/>
      <c r="AK766" s="11"/>
      <c r="AL766" s="11"/>
      <c r="AM766" s="11"/>
      <c r="AN766" s="58"/>
    </row>
    <row r="767">
      <c r="E767" s="11"/>
      <c r="F767" s="7"/>
      <c r="G767" s="7"/>
      <c r="H767" s="7"/>
      <c r="I767" s="7"/>
      <c r="J767" s="58"/>
      <c r="K767" s="32"/>
      <c r="L767" s="32"/>
      <c r="M767" s="32"/>
      <c r="N767" s="32"/>
      <c r="O767" s="58"/>
      <c r="AE767" s="11"/>
      <c r="AF767" s="11"/>
      <c r="AG767" s="11"/>
      <c r="AH767" s="11"/>
      <c r="AI767" s="58"/>
      <c r="AJ767" s="11"/>
      <c r="AK767" s="11"/>
      <c r="AL767" s="11"/>
      <c r="AM767" s="11"/>
      <c r="AN767" s="58"/>
    </row>
    <row r="768">
      <c r="E768" s="11"/>
      <c r="F768" s="7"/>
      <c r="G768" s="7"/>
      <c r="H768" s="7"/>
      <c r="I768" s="7"/>
      <c r="J768" s="58"/>
      <c r="K768" s="32"/>
      <c r="L768" s="32"/>
      <c r="M768" s="32"/>
      <c r="N768" s="32"/>
      <c r="O768" s="58"/>
      <c r="AE768" s="11"/>
      <c r="AF768" s="11"/>
      <c r="AG768" s="11"/>
      <c r="AH768" s="11"/>
      <c r="AI768" s="58"/>
      <c r="AJ768" s="11"/>
      <c r="AK768" s="11"/>
      <c r="AL768" s="11"/>
      <c r="AM768" s="11"/>
      <c r="AN768" s="58"/>
    </row>
    <row r="769">
      <c r="E769" s="11"/>
      <c r="F769" s="7"/>
      <c r="G769" s="7"/>
      <c r="H769" s="7"/>
      <c r="I769" s="7"/>
      <c r="J769" s="58"/>
      <c r="K769" s="32"/>
      <c r="L769" s="32"/>
      <c r="M769" s="32"/>
      <c r="N769" s="32"/>
      <c r="O769" s="58"/>
      <c r="AE769" s="11"/>
      <c r="AF769" s="11"/>
      <c r="AG769" s="11"/>
      <c r="AH769" s="11"/>
      <c r="AI769" s="58"/>
      <c r="AJ769" s="11"/>
      <c r="AK769" s="11"/>
      <c r="AL769" s="11"/>
      <c r="AM769" s="11"/>
      <c r="AN769" s="58"/>
    </row>
    <row r="770">
      <c r="E770" s="11"/>
      <c r="F770" s="7"/>
      <c r="G770" s="7"/>
      <c r="H770" s="7"/>
      <c r="I770" s="7"/>
      <c r="J770" s="58"/>
      <c r="K770" s="32"/>
      <c r="L770" s="32"/>
      <c r="M770" s="32"/>
      <c r="N770" s="32"/>
      <c r="O770" s="58"/>
      <c r="AE770" s="11"/>
      <c r="AF770" s="11"/>
      <c r="AG770" s="11"/>
      <c r="AH770" s="11"/>
      <c r="AI770" s="58"/>
      <c r="AJ770" s="11"/>
      <c r="AK770" s="11"/>
      <c r="AL770" s="11"/>
      <c r="AM770" s="11"/>
      <c r="AN770" s="58"/>
    </row>
    <row r="771">
      <c r="E771" s="11"/>
      <c r="F771" s="7"/>
      <c r="G771" s="7"/>
      <c r="H771" s="7"/>
      <c r="I771" s="7"/>
      <c r="J771" s="58"/>
      <c r="K771" s="32"/>
      <c r="L771" s="32"/>
      <c r="M771" s="32"/>
      <c r="N771" s="32"/>
      <c r="O771" s="58"/>
      <c r="AE771" s="11"/>
      <c r="AF771" s="11"/>
      <c r="AG771" s="11"/>
      <c r="AH771" s="11"/>
      <c r="AI771" s="58"/>
      <c r="AJ771" s="11"/>
      <c r="AK771" s="11"/>
      <c r="AL771" s="11"/>
      <c r="AM771" s="11"/>
      <c r="AN771" s="58"/>
    </row>
    <row r="772">
      <c r="E772" s="11"/>
      <c r="F772" s="7"/>
      <c r="G772" s="7"/>
      <c r="H772" s="7"/>
      <c r="I772" s="7"/>
      <c r="J772" s="58"/>
      <c r="K772" s="32"/>
      <c r="L772" s="32"/>
      <c r="M772" s="32"/>
      <c r="N772" s="32"/>
      <c r="O772" s="58"/>
      <c r="AE772" s="11"/>
      <c r="AF772" s="11"/>
      <c r="AG772" s="11"/>
      <c r="AH772" s="11"/>
      <c r="AI772" s="58"/>
      <c r="AJ772" s="11"/>
      <c r="AK772" s="11"/>
      <c r="AL772" s="11"/>
      <c r="AM772" s="11"/>
      <c r="AN772" s="58"/>
    </row>
    <row r="773">
      <c r="E773" s="11"/>
      <c r="F773" s="7"/>
      <c r="G773" s="7"/>
      <c r="H773" s="7"/>
      <c r="I773" s="7"/>
      <c r="J773" s="58"/>
      <c r="K773" s="32"/>
      <c r="L773" s="32"/>
      <c r="M773" s="32"/>
      <c r="N773" s="32"/>
      <c r="O773" s="58"/>
      <c r="AE773" s="11"/>
      <c r="AF773" s="11"/>
      <c r="AG773" s="11"/>
      <c r="AH773" s="11"/>
      <c r="AI773" s="58"/>
      <c r="AJ773" s="11"/>
      <c r="AK773" s="11"/>
      <c r="AL773" s="11"/>
      <c r="AM773" s="11"/>
      <c r="AN773" s="58"/>
    </row>
    <row r="774">
      <c r="E774" s="11"/>
      <c r="F774" s="7"/>
      <c r="G774" s="7"/>
      <c r="H774" s="7"/>
      <c r="I774" s="7"/>
      <c r="J774" s="58"/>
      <c r="K774" s="32"/>
      <c r="L774" s="32"/>
      <c r="M774" s="32"/>
      <c r="N774" s="32"/>
      <c r="O774" s="58"/>
      <c r="AE774" s="11"/>
      <c r="AF774" s="11"/>
      <c r="AG774" s="11"/>
      <c r="AH774" s="11"/>
      <c r="AI774" s="58"/>
      <c r="AJ774" s="11"/>
      <c r="AK774" s="11"/>
      <c r="AL774" s="11"/>
      <c r="AM774" s="11"/>
      <c r="AN774" s="58"/>
    </row>
    <row r="775">
      <c r="E775" s="11"/>
      <c r="F775" s="7"/>
      <c r="G775" s="7"/>
      <c r="H775" s="7"/>
      <c r="I775" s="7"/>
      <c r="J775" s="58"/>
      <c r="K775" s="32"/>
      <c r="L775" s="32"/>
      <c r="M775" s="32"/>
      <c r="N775" s="32"/>
      <c r="O775" s="58"/>
      <c r="AE775" s="11"/>
      <c r="AF775" s="11"/>
      <c r="AG775" s="11"/>
      <c r="AH775" s="11"/>
      <c r="AI775" s="58"/>
      <c r="AJ775" s="11"/>
      <c r="AK775" s="11"/>
      <c r="AL775" s="11"/>
      <c r="AM775" s="11"/>
      <c r="AN775" s="58"/>
    </row>
    <row r="776">
      <c r="E776" s="11"/>
      <c r="F776" s="7"/>
      <c r="G776" s="7"/>
      <c r="H776" s="7"/>
      <c r="I776" s="7"/>
      <c r="J776" s="58"/>
      <c r="K776" s="32"/>
      <c r="L776" s="32"/>
      <c r="M776" s="32"/>
      <c r="N776" s="32"/>
      <c r="O776" s="58"/>
      <c r="AE776" s="11"/>
      <c r="AF776" s="11"/>
      <c r="AG776" s="11"/>
      <c r="AH776" s="11"/>
      <c r="AI776" s="58"/>
      <c r="AJ776" s="11"/>
      <c r="AK776" s="11"/>
      <c r="AL776" s="11"/>
      <c r="AM776" s="11"/>
      <c r="AN776" s="58"/>
    </row>
    <row r="777">
      <c r="E777" s="11"/>
      <c r="F777" s="7"/>
      <c r="G777" s="7"/>
      <c r="H777" s="7"/>
      <c r="I777" s="7"/>
      <c r="J777" s="58"/>
      <c r="K777" s="32"/>
      <c r="L777" s="32"/>
      <c r="M777" s="32"/>
      <c r="N777" s="32"/>
      <c r="O777" s="58"/>
      <c r="AE777" s="11"/>
      <c r="AF777" s="11"/>
      <c r="AG777" s="11"/>
      <c r="AH777" s="11"/>
      <c r="AI777" s="58"/>
      <c r="AJ777" s="11"/>
      <c r="AK777" s="11"/>
      <c r="AL777" s="11"/>
      <c r="AM777" s="11"/>
      <c r="AN777" s="58"/>
    </row>
    <row r="778">
      <c r="E778" s="11"/>
      <c r="F778" s="7"/>
      <c r="G778" s="7"/>
      <c r="H778" s="7"/>
      <c r="I778" s="7"/>
      <c r="J778" s="58"/>
      <c r="K778" s="32"/>
      <c r="L778" s="32"/>
      <c r="M778" s="32"/>
      <c r="N778" s="32"/>
      <c r="O778" s="58"/>
      <c r="AE778" s="11"/>
      <c r="AF778" s="11"/>
      <c r="AG778" s="11"/>
      <c r="AH778" s="11"/>
      <c r="AI778" s="58"/>
      <c r="AJ778" s="11"/>
      <c r="AK778" s="11"/>
      <c r="AL778" s="11"/>
      <c r="AM778" s="11"/>
      <c r="AN778" s="58"/>
    </row>
    <row r="779">
      <c r="E779" s="11"/>
      <c r="F779" s="7"/>
      <c r="G779" s="7"/>
      <c r="H779" s="7"/>
      <c r="I779" s="7"/>
      <c r="J779" s="58"/>
      <c r="K779" s="32"/>
      <c r="L779" s="32"/>
      <c r="M779" s="32"/>
      <c r="N779" s="32"/>
      <c r="O779" s="58"/>
      <c r="AE779" s="11"/>
      <c r="AF779" s="11"/>
      <c r="AG779" s="11"/>
      <c r="AH779" s="11"/>
      <c r="AI779" s="58"/>
      <c r="AJ779" s="11"/>
      <c r="AK779" s="11"/>
      <c r="AL779" s="11"/>
      <c r="AM779" s="11"/>
      <c r="AN779" s="58"/>
    </row>
    <row r="780">
      <c r="E780" s="11"/>
      <c r="F780" s="7"/>
      <c r="G780" s="7"/>
      <c r="H780" s="7"/>
      <c r="I780" s="7"/>
      <c r="J780" s="58"/>
      <c r="K780" s="32"/>
      <c r="L780" s="32"/>
      <c r="M780" s="32"/>
      <c r="N780" s="32"/>
      <c r="O780" s="58"/>
      <c r="AE780" s="11"/>
      <c r="AF780" s="11"/>
      <c r="AG780" s="11"/>
      <c r="AH780" s="11"/>
      <c r="AI780" s="58"/>
      <c r="AJ780" s="11"/>
      <c r="AK780" s="11"/>
      <c r="AL780" s="11"/>
      <c r="AM780" s="11"/>
      <c r="AN780" s="58"/>
    </row>
    <row r="781">
      <c r="E781" s="11"/>
      <c r="F781" s="7"/>
      <c r="G781" s="7"/>
      <c r="H781" s="7"/>
      <c r="I781" s="7"/>
      <c r="J781" s="58"/>
      <c r="K781" s="32"/>
      <c r="L781" s="32"/>
      <c r="M781" s="32"/>
      <c r="N781" s="32"/>
      <c r="O781" s="58"/>
      <c r="AE781" s="11"/>
      <c r="AF781" s="11"/>
      <c r="AG781" s="11"/>
      <c r="AH781" s="11"/>
      <c r="AI781" s="58"/>
      <c r="AJ781" s="11"/>
      <c r="AK781" s="11"/>
      <c r="AL781" s="11"/>
      <c r="AM781" s="11"/>
      <c r="AN781" s="58"/>
    </row>
    <row r="782">
      <c r="E782" s="11"/>
      <c r="F782" s="7"/>
      <c r="G782" s="7"/>
      <c r="H782" s="7"/>
      <c r="I782" s="7"/>
      <c r="J782" s="58"/>
      <c r="K782" s="32"/>
      <c r="L782" s="32"/>
      <c r="M782" s="32"/>
      <c r="N782" s="32"/>
      <c r="O782" s="58"/>
      <c r="AE782" s="11"/>
      <c r="AF782" s="11"/>
      <c r="AG782" s="11"/>
      <c r="AH782" s="11"/>
      <c r="AI782" s="58"/>
      <c r="AJ782" s="11"/>
      <c r="AK782" s="11"/>
      <c r="AL782" s="11"/>
      <c r="AM782" s="11"/>
      <c r="AN782" s="58"/>
    </row>
    <row r="783">
      <c r="E783" s="11"/>
      <c r="F783" s="7"/>
      <c r="G783" s="7"/>
      <c r="H783" s="7"/>
      <c r="I783" s="7"/>
      <c r="J783" s="58"/>
      <c r="K783" s="32"/>
      <c r="L783" s="32"/>
      <c r="M783" s="32"/>
      <c r="N783" s="32"/>
      <c r="O783" s="58"/>
      <c r="AE783" s="11"/>
      <c r="AF783" s="11"/>
      <c r="AG783" s="11"/>
      <c r="AH783" s="11"/>
      <c r="AI783" s="58"/>
      <c r="AJ783" s="11"/>
      <c r="AK783" s="11"/>
      <c r="AL783" s="11"/>
      <c r="AM783" s="11"/>
      <c r="AN783" s="58"/>
    </row>
    <row r="784">
      <c r="E784" s="11"/>
      <c r="F784" s="7"/>
      <c r="G784" s="7"/>
      <c r="H784" s="7"/>
      <c r="I784" s="7"/>
      <c r="J784" s="58"/>
      <c r="K784" s="32"/>
      <c r="L784" s="32"/>
      <c r="M784" s="32"/>
      <c r="N784" s="32"/>
      <c r="O784" s="58"/>
      <c r="AE784" s="11"/>
      <c r="AF784" s="11"/>
      <c r="AG784" s="11"/>
      <c r="AH784" s="11"/>
      <c r="AI784" s="58"/>
      <c r="AJ784" s="11"/>
      <c r="AK784" s="11"/>
      <c r="AL784" s="11"/>
      <c r="AM784" s="11"/>
      <c r="AN784" s="58"/>
    </row>
    <row r="785">
      <c r="E785" s="11"/>
      <c r="F785" s="7"/>
      <c r="G785" s="7"/>
      <c r="H785" s="7"/>
      <c r="I785" s="7"/>
      <c r="J785" s="58"/>
      <c r="K785" s="32"/>
      <c r="L785" s="32"/>
      <c r="M785" s="32"/>
      <c r="N785" s="32"/>
      <c r="O785" s="58"/>
      <c r="AE785" s="11"/>
      <c r="AF785" s="11"/>
      <c r="AG785" s="11"/>
      <c r="AH785" s="11"/>
      <c r="AI785" s="58"/>
      <c r="AJ785" s="11"/>
      <c r="AK785" s="11"/>
      <c r="AL785" s="11"/>
      <c r="AM785" s="11"/>
      <c r="AN785" s="58"/>
    </row>
    <row r="786">
      <c r="E786" s="11"/>
      <c r="F786" s="7"/>
      <c r="G786" s="7"/>
      <c r="H786" s="7"/>
      <c r="I786" s="7"/>
      <c r="J786" s="58"/>
      <c r="K786" s="32"/>
      <c r="L786" s="32"/>
      <c r="M786" s="32"/>
      <c r="N786" s="32"/>
      <c r="O786" s="58"/>
      <c r="AE786" s="11"/>
      <c r="AF786" s="11"/>
      <c r="AG786" s="11"/>
      <c r="AH786" s="11"/>
      <c r="AI786" s="58"/>
      <c r="AJ786" s="11"/>
      <c r="AK786" s="11"/>
      <c r="AL786" s="11"/>
      <c r="AM786" s="11"/>
      <c r="AN786" s="58"/>
    </row>
    <row r="787">
      <c r="E787" s="11"/>
      <c r="F787" s="7"/>
      <c r="G787" s="7"/>
      <c r="H787" s="7"/>
      <c r="I787" s="7"/>
      <c r="J787" s="58"/>
      <c r="K787" s="32"/>
      <c r="L787" s="32"/>
      <c r="M787" s="32"/>
      <c r="N787" s="32"/>
      <c r="O787" s="58"/>
      <c r="AE787" s="11"/>
      <c r="AF787" s="11"/>
      <c r="AG787" s="11"/>
      <c r="AH787" s="11"/>
      <c r="AI787" s="58"/>
      <c r="AJ787" s="11"/>
      <c r="AK787" s="11"/>
      <c r="AL787" s="11"/>
      <c r="AM787" s="11"/>
      <c r="AN787" s="58"/>
    </row>
    <row r="788">
      <c r="E788" s="11"/>
      <c r="F788" s="7"/>
      <c r="G788" s="7"/>
      <c r="H788" s="7"/>
      <c r="I788" s="7"/>
      <c r="J788" s="58"/>
      <c r="K788" s="32"/>
      <c r="L788" s="32"/>
      <c r="M788" s="32"/>
      <c r="N788" s="32"/>
      <c r="O788" s="58"/>
      <c r="AE788" s="11"/>
      <c r="AF788" s="11"/>
      <c r="AG788" s="11"/>
      <c r="AH788" s="11"/>
      <c r="AI788" s="58"/>
      <c r="AJ788" s="11"/>
      <c r="AK788" s="11"/>
      <c r="AL788" s="11"/>
      <c r="AM788" s="11"/>
      <c r="AN788" s="58"/>
    </row>
    <row r="789">
      <c r="E789" s="11"/>
      <c r="F789" s="7"/>
      <c r="G789" s="7"/>
      <c r="H789" s="7"/>
      <c r="I789" s="7"/>
      <c r="J789" s="58"/>
      <c r="K789" s="32"/>
      <c r="L789" s="32"/>
      <c r="M789" s="32"/>
      <c r="N789" s="32"/>
      <c r="O789" s="58"/>
      <c r="AE789" s="11"/>
      <c r="AF789" s="11"/>
      <c r="AG789" s="11"/>
      <c r="AH789" s="11"/>
      <c r="AI789" s="58"/>
      <c r="AJ789" s="11"/>
      <c r="AK789" s="11"/>
      <c r="AL789" s="11"/>
      <c r="AM789" s="11"/>
      <c r="AN789" s="58"/>
    </row>
    <row r="790">
      <c r="E790" s="11"/>
      <c r="F790" s="7"/>
      <c r="G790" s="7"/>
      <c r="H790" s="7"/>
      <c r="I790" s="7"/>
      <c r="J790" s="58"/>
      <c r="K790" s="32"/>
      <c r="L790" s="32"/>
      <c r="M790" s="32"/>
      <c r="N790" s="32"/>
      <c r="O790" s="58"/>
      <c r="AE790" s="11"/>
      <c r="AF790" s="11"/>
      <c r="AG790" s="11"/>
      <c r="AH790" s="11"/>
      <c r="AI790" s="58"/>
      <c r="AJ790" s="11"/>
      <c r="AK790" s="11"/>
      <c r="AL790" s="11"/>
      <c r="AM790" s="11"/>
      <c r="AN790" s="58"/>
    </row>
    <row r="791">
      <c r="E791" s="11"/>
      <c r="F791" s="7"/>
      <c r="G791" s="7"/>
      <c r="H791" s="7"/>
      <c r="I791" s="7"/>
      <c r="J791" s="58"/>
      <c r="K791" s="32"/>
      <c r="L791" s="32"/>
      <c r="M791" s="32"/>
      <c r="N791" s="32"/>
      <c r="O791" s="58"/>
      <c r="AE791" s="11"/>
      <c r="AF791" s="11"/>
      <c r="AG791" s="11"/>
      <c r="AH791" s="11"/>
      <c r="AI791" s="58"/>
      <c r="AJ791" s="11"/>
      <c r="AK791" s="11"/>
      <c r="AL791" s="11"/>
      <c r="AM791" s="11"/>
      <c r="AN791" s="58"/>
    </row>
    <row r="792">
      <c r="E792" s="11"/>
      <c r="F792" s="7"/>
      <c r="G792" s="7"/>
      <c r="H792" s="7"/>
      <c r="I792" s="7"/>
      <c r="J792" s="58"/>
      <c r="K792" s="32"/>
      <c r="L792" s="32"/>
      <c r="M792" s="32"/>
      <c r="N792" s="32"/>
      <c r="O792" s="58"/>
      <c r="AE792" s="11"/>
      <c r="AF792" s="11"/>
      <c r="AG792" s="11"/>
      <c r="AH792" s="11"/>
      <c r="AI792" s="58"/>
      <c r="AJ792" s="11"/>
      <c r="AK792" s="11"/>
      <c r="AL792" s="11"/>
      <c r="AM792" s="11"/>
      <c r="AN792" s="58"/>
    </row>
    <row r="793">
      <c r="E793" s="11"/>
      <c r="F793" s="7"/>
      <c r="G793" s="7"/>
      <c r="H793" s="7"/>
      <c r="I793" s="7"/>
      <c r="J793" s="58"/>
      <c r="K793" s="32"/>
      <c r="L793" s="32"/>
      <c r="M793" s="32"/>
      <c r="N793" s="32"/>
      <c r="O793" s="58"/>
      <c r="AE793" s="11"/>
      <c r="AF793" s="11"/>
      <c r="AG793" s="11"/>
      <c r="AH793" s="11"/>
      <c r="AI793" s="58"/>
      <c r="AJ793" s="11"/>
      <c r="AK793" s="11"/>
      <c r="AL793" s="11"/>
      <c r="AM793" s="11"/>
      <c r="AN793" s="58"/>
    </row>
    <row r="794">
      <c r="E794" s="11"/>
      <c r="F794" s="7"/>
      <c r="G794" s="7"/>
      <c r="H794" s="7"/>
      <c r="I794" s="7"/>
      <c r="J794" s="58"/>
      <c r="K794" s="32"/>
      <c r="L794" s="32"/>
      <c r="M794" s="32"/>
      <c r="N794" s="32"/>
      <c r="O794" s="58"/>
      <c r="AE794" s="11"/>
      <c r="AF794" s="11"/>
      <c r="AG794" s="11"/>
      <c r="AH794" s="11"/>
      <c r="AI794" s="58"/>
      <c r="AJ794" s="11"/>
      <c r="AK794" s="11"/>
      <c r="AL794" s="11"/>
      <c r="AM794" s="11"/>
      <c r="AN794" s="58"/>
    </row>
    <row r="795">
      <c r="E795" s="11"/>
      <c r="F795" s="7"/>
      <c r="G795" s="7"/>
      <c r="H795" s="7"/>
      <c r="I795" s="7"/>
      <c r="J795" s="58"/>
      <c r="K795" s="32"/>
      <c r="L795" s="32"/>
      <c r="M795" s="32"/>
      <c r="N795" s="32"/>
      <c r="O795" s="58"/>
      <c r="AE795" s="11"/>
      <c r="AF795" s="11"/>
      <c r="AG795" s="11"/>
      <c r="AH795" s="11"/>
      <c r="AI795" s="58"/>
      <c r="AJ795" s="11"/>
      <c r="AK795" s="11"/>
      <c r="AL795" s="11"/>
      <c r="AM795" s="11"/>
      <c r="AN795" s="58"/>
    </row>
    <row r="796">
      <c r="E796" s="11"/>
      <c r="F796" s="7"/>
      <c r="G796" s="7"/>
      <c r="H796" s="7"/>
      <c r="I796" s="7"/>
      <c r="J796" s="58"/>
      <c r="K796" s="32"/>
      <c r="L796" s="32"/>
      <c r="M796" s="32"/>
      <c r="N796" s="32"/>
      <c r="O796" s="58"/>
      <c r="AE796" s="11"/>
      <c r="AF796" s="11"/>
      <c r="AG796" s="11"/>
      <c r="AH796" s="11"/>
      <c r="AI796" s="58"/>
      <c r="AJ796" s="11"/>
      <c r="AK796" s="11"/>
      <c r="AL796" s="11"/>
      <c r="AM796" s="11"/>
      <c r="AN796" s="58"/>
    </row>
    <row r="797">
      <c r="E797" s="11"/>
      <c r="F797" s="7"/>
      <c r="G797" s="7"/>
      <c r="H797" s="7"/>
      <c r="I797" s="7"/>
      <c r="J797" s="58"/>
      <c r="K797" s="32"/>
      <c r="L797" s="32"/>
      <c r="M797" s="32"/>
      <c r="N797" s="32"/>
      <c r="O797" s="58"/>
      <c r="AE797" s="11"/>
      <c r="AF797" s="11"/>
      <c r="AG797" s="11"/>
      <c r="AH797" s="11"/>
      <c r="AI797" s="58"/>
      <c r="AJ797" s="11"/>
      <c r="AK797" s="11"/>
      <c r="AL797" s="11"/>
      <c r="AM797" s="11"/>
      <c r="AN797" s="58"/>
    </row>
    <row r="798">
      <c r="E798" s="11"/>
      <c r="F798" s="7"/>
      <c r="G798" s="7"/>
      <c r="H798" s="7"/>
      <c r="I798" s="7"/>
      <c r="J798" s="58"/>
      <c r="K798" s="32"/>
      <c r="L798" s="32"/>
      <c r="M798" s="32"/>
      <c r="N798" s="32"/>
      <c r="O798" s="58"/>
      <c r="AE798" s="11"/>
      <c r="AF798" s="11"/>
      <c r="AG798" s="11"/>
      <c r="AH798" s="11"/>
      <c r="AI798" s="58"/>
      <c r="AJ798" s="11"/>
      <c r="AK798" s="11"/>
      <c r="AL798" s="11"/>
      <c r="AM798" s="11"/>
      <c r="AN798" s="58"/>
    </row>
    <row r="799">
      <c r="E799" s="11"/>
      <c r="F799" s="7"/>
      <c r="G799" s="7"/>
      <c r="H799" s="7"/>
      <c r="I799" s="7"/>
      <c r="J799" s="58"/>
      <c r="K799" s="32"/>
      <c r="L799" s="32"/>
      <c r="M799" s="32"/>
      <c r="N799" s="32"/>
      <c r="O799" s="58"/>
      <c r="AE799" s="11"/>
      <c r="AF799" s="11"/>
      <c r="AG799" s="11"/>
      <c r="AH799" s="11"/>
      <c r="AI799" s="58"/>
      <c r="AJ799" s="11"/>
      <c r="AK799" s="11"/>
      <c r="AL799" s="11"/>
      <c r="AM799" s="11"/>
      <c r="AN799" s="58"/>
    </row>
    <row r="800">
      <c r="E800" s="11"/>
      <c r="F800" s="7"/>
      <c r="G800" s="7"/>
      <c r="H800" s="7"/>
      <c r="I800" s="7"/>
      <c r="J800" s="58"/>
      <c r="K800" s="32"/>
      <c r="L800" s="32"/>
      <c r="M800" s="32"/>
      <c r="N800" s="32"/>
      <c r="O800" s="58"/>
      <c r="AE800" s="11"/>
      <c r="AF800" s="11"/>
      <c r="AG800" s="11"/>
      <c r="AH800" s="11"/>
      <c r="AI800" s="58"/>
      <c r="AJ800" s="11"/>
      <c r="AK800" s="11"/>
      <c r="AL800" s="11"/>
      <c r="AM800" s="11"/>
      <c r="AN800" s="58"/>
    </row>
    <row r="801">
      <c r="E801" s="11"/>
      <c r="F801" s="7"/>
      <c r="G801" s="7"/>
      <c r="H801" s="7"/>
      <c r="I801" s="7"/>
      <c r="J801" s="58"/>
      <c r="K801" s="32"/>
      <c r="L801" s="32"/>
      <c r="M801" s="32"/>
      <c r="N801" s="32"/>
      <c r="O801" s="58"/>
      <c r="AE801" s="11"/>
      <c r="AF801" s="11"/>
      <c r="AG801" s="11"/>
      <c r="AH801" s="11"/>
      <c r="AI801" s="58"/>
      <c r="AJ801" s="11"/>
      <c r="AK801" s="11"/>
      <c r="AL801" s="11"/>
      <c r="AM801" s="11"/>
      <c r="AN801" s="58"/>
    </row>
    <row r="802">
      <c r="E802" s="11"/>
      <c r="F802" s="7"/>
      <c r="G802" s="7"/>
      <c r="H802" s="7"/>
      <c r="I802" s="7"/>
      <c r="J802" s="58"/>
      <c r="K802" s="32"/>
      <c r="L802" s="32"/>
      <c r="M802" s="32"/>
      <c r="N802" s="32"/>
      <c r="O802" s="58"/>
      <c r="AE802" s="11"/>
      <c r="AF802" s="11"/>
      <c r="AG802" s="11"/>
      <c r="AH802" s="11"/>
      <c r="AI802" s="58"/>
      <c r="AJ802" s="11"/>
      <c r="AK802" s="11"/>
      <c r="AL802" s="11"/>
      <c r="AM802" s="11"/>
      <c r="AN802" s="58"/>
    </row>
    <row r="803">
      <c r="E803" s="11"/>
      <c r="F803" s="7"/>
      <c r="G803" s="7"/>
      <c r="H803" s="7"/>
      <c r="I803" s="7"/>
      <c r="J803" s="58"/>
      <c r="K803" s="32"/>
      <c r="L803" s="32"/>
      <c r="M803" s="32"/>
      <c r="N803" s="32"/>
      <c r="O803" s="58"/>
      <c r="AE803" s="11"/>
      <c r="AF803" s="11"/>
      <c r="AG803" s="11"/>
      <c r="AH803" s="11"/>
      <c r="AI803" s="58"/>
      <c r="AJ803" s="11"/>
      <c r="AK803" s="11"/>
      <c r="AL803" s="11"/>
      <c r="AM803" s="11"/>
      <c r="AN803" s="58"/>
    </row>
    <row r="804">
      <c r="E804" s="11"/>
      <c r="F804" s="7"/>
      <c r="G804" s="7"/>
      <c r="H804" s="7"/>
      <c r="I804" s="7"/>
      <c r="J804" s="58"/>
      <c r="K804" s="32"/>
      <c r="L804" s="32"/>
      <c r="M804" s="32"/>
      <c r="N804" s="32"/>
      <c r="O804" s="58"/>
      <c r="AE804" s="11"/>
      <c r="AF804" s="11"/>
      <c r="AG804" s="11"/>
      <c r="AH804" s="11"/>
      <c r="AI804" s="58"/>
      <c r="AJ804" s="11"/>
      <c r="AK804" s="11"/>
      <c r="AL804" s="11"/>
      <c r="AM804" s="11"/>
      <c r="AN804" s="58"/>
    </row>
    <row r="805">
      <c r="E805" s="11"/>
      <c r="F805" s="7"/>
      <c r="G805" s="7"/>
      <c r="H805" s="7"/>
      <c r="I805" s="7"/>
      <c r="J805" s="58"/>
      <c r="K805" s="32"/>
      <c r="L805" s="32"/>
      <c r="M805" s="32"/>
      <c r="N805" s="32"/>
      <c r="O805" s="58"/>
      <c r="AE805" s="11"/>
      <c r="AF805" s="11"/>
      <c r="AG805" s="11"/>
      <c r="AH805" s="11"/>
      <c r="AI805" s="58"/>
      <c r="AJ805" s="11"/>
      <c r="AK805" s="11"/>
      <c r="AL805" s="11"/>
      <c r="AM805" s="11"/>
      <c r="AN805" s="58"/>
    </row>
    <row r="806">
      <c r="E806" s="11"/>
      <c r="F806" s="7"/>
      <c r="G806" s="7"/>
      <c r="H806" s="7"/>
      <c r="I806" s="7"/>
      <c r="J806" s="58"/>
      <c r="K806" s="32"/>
      <c r="L806" s="32"/>
      <c r="M806" s="32"/>
      <c r="N806" s="32"/>
      <c r="O806" s="58"/>
      <c r="AE806" s="11"/>
      <c r="AF806" s="11"/>
      <c r="AG806" s="11"/>
      <c r="AH806" s="11"/>
      <c r="AI806" s="58"/>
      <c r="AJ806" s="11"/>
      <c r="AK806" s="11"/>
      <c r="AL806" s="11"/>
      <c r="AM806" s="11"/>
      <c r="AN806" s="58"/>
    </row>
    <row r="807">
      <c r="E807" s="11"/>
      <c r="F807" s="7"/>
      <c r="G807" s="7"/>
      <c r="H807" s="7"/>
      <c r="I807" s="7"/>
      <c r="J807" s="58"/>
      <c r="K807" s="32"/>
      <c r="L807" s="32"/>
      <c r="M807" s="32"/>
      <c r="N807" s="32"/>
      <c r="O807" s="58"/>
      <c r="AE807" s="11"/>
      <c r="AF807" s="11"/>
      <c r="AG807" s="11"/>
      <c r="AH807" s="11"/>
      <c r="AI807" s="58"/>
      <c r="AJ807" s="11"/>
      <c r="AK807" s="11"/>
      <c r="AL807" s="11"/>
      <c r="AM807" s="11"/>
      <c r="AN807" s="58"/>
    </row>
    <row r="808">
      <c r="E808" s="11"/>
      <c r="F808" s="7"/>
      <c r="G808" s="7"/>
      <c r="H808" s="7"/>
      <c r="I808" s="7"/>
      <c r="J808" s="58"/>
      <c r="K808" s="32"/>
      <c r="L808" s="32"/>
      <c r="M808" s="32"/>
      <c r="N808" s="32"/>
      <c r="O808" s="58"/>
      <c r="AE808" s="11"/>
      <c r="AF808" s="11"/>
      <c r="AG808" s="11"/>
      <c r="AH808" s="11"/>
      <c r="AI808" s="58"/>
      <c r="AJ808" s="11"/>
      <c r="AK808" s="11"/>
      <c r="AL808" s="11"/>
      <c r="AM808" s="11"/>
      <c r="AN808" s="58"/>
    </row>
    <row r="809">
      <c r="E809" s="11"/>
      <c r="F809" s="7"/>
      <c r="G809" s="7"/>
      <c r="H809" s="7"/>
      <c r="I809" s="7"/>
      <c r="J809" s="58"/>
      <c r="K809" s="32"/>
      <c r="L809" s="32"/>
      <c r="M809" s="32"/>
      <c r="N809" s="32"/>
      <c r="O809" s="58"/>
      <c r="AE809" s="11"/>
      <c r="AF809" s="11"/>
      <c r="AG809" s="11"/>
      <c r="AH809" s="11"/>
      <c r="AI809" s="58"/>
      <c r="AJ809" s="11"/>
      <c r="AK809" s="11"/>
      <c r="AL809" s="11"/>
      <c r="AM809" s="11"/>
      <c r="AN809" s="58"/>
    </row>
    <row r="810">
      <c r="E810" s="11"/>
      <c r="F810" s="7"/>
      <c r="G810" s="7"/>
      <c r="H810" s="7"/>
      <c r="I810" s="7"/>
      <c r="J810" s="58"/>
      <c r="K810" s="32"/>
      <c r="L810" s="32"/>
      <c r="M810" s="32"/>
      <c r="N810" s="32"/>
      <c r="O810" s="58"/>
      <c r="AE810" s="11"/>
      <c r="AF810" s="11"/>
      <c r="AG810" s="11"/>
      <c r="AH810" s="11"/>
      <c r="AI810" s="58"/>
      <c r="AJ810" s="11"/>
      <c r="AK810" s="11"/>
      <c r="AL810" s="11"/>
      <c r="AM810" s="11"/>
      <c r="AN810" s="58"/>
    </row>
    <row r="811">
      <c r="E811" s="11"/>
      <c r="F811" s="7"/>
      <c r="G811" s="7"/>
      <c r="H811" s="7"/>
      <c r="I811" s="7"/>
      <c r="J811" s="58"/>
      <c r="K811" s="32"/>
      <c r="L811" s="32"/>
      <c r="M811" s="32"/>
      <c r="N811" s="32"/>
      <c r="O811" s="58"/>
      <c r="AE811" s="11"/>
      <c r="AF811" s="11"/>
      <c r="AG811" s="11"/>
      <c r="AH811" s="11"/>
      <c r="AI811" s="58"/>
      <c r="AJ811" s="11"/>
      <c r="AK811" s="11"/>
      <c r="AL811" s="11"/>
      <c r="AM811" s="11"/>
      <c r="AN811" s="58"/>
    </row>
    <row r="812">
      <c r="E812" s="11"/>
      <c r="F812" s="7"/>
      <c r="G812" s="7"/>
      <c r="H812" s="7"/>
      <c r="I812" s="7"/>
      <c r="J812" s="58"/>
      <c r="K812" s="32"/>
      <c r="L812" s="32"/>
      <c r="M812" s="32"/>
      <c r="N812" s="32"/>
      <c r="O812" s="58"/>
      <c r="AE812" s="11"/>
      <c r="AF812" s="11"/>
      <c r="AG812" s="11"/>
      <c r="AH812" s="11"/>
      <c r="AI812" s="58"/>
      <c r="AJ812" s="11"/>
      <c r="AK812" s="11"/>
      <c r="AL812" s="11"/>
      <c r="AM812" s="11"/>
      <c r="AN812" s="58"/>
    </row>
    <row r="813">
      <c r="E813" s="11"/>
      <c r="F813" s="7"/>
      <c r="G813" s="7"/>
      <c r="H813" s="7"/>
      <c r="I813" s="7"/>
      <c r="J813" s="58"/>
      <c r="K813" s="32"/>
      <c r="L813" s="32"/>
      <c r="M813" s="32"/>
      <c r="N813" s="32"/>
      <c r="O813" s="58"/>
      <c r="AE813" s="11"/>
      <c r="AF813" s="11"/>
      <c r="AG813" s="11"/>
      <c r="AH813" s="11"/>
      <c r="AI813" s="58"/>
      <c r="AJ813" s="11"/>
      <c r="AK813" s="11"/>
      <c r="AL813" s="11"/>
      <c r="AM813" s="11"/>
      <c r="AN813" s="58"/>
    </row>
    <row r="814">
      <c r="E814" s="11"/>
      <c r="F814" s="7"/>
      <c r="G814" s="7"/>
      <c r="H814" s="7"/>
      <c r="I814" s="7"/>
      <c r="J814" s="58"/>
      <c r="K814" s="32"/>
      <c r="L814" s="32"/>
      <c r="M814" s="32"/>
      <c r="N814" s="32"/>
      <c r="O814" s="58"/>
      <c r="AE814" s="11"/>
      <c r="AF814" s="11"/>
      <c r="AG814" s="11"/>
      <c r="AH814" s="11"/>
      <c r="AI814" s="58"/>
      <c r="AJ814" s="11"/>
      <c r="AK814" s="11"/>
      <c r="AL814" s="11"/>
      <c r="AM814" s="11"/>
      <c r="AN814" s="58"/>
    </row>
    <row r="815">
      <c r="E815" s="11"/>
      <c r="F815" s="7"/>
      <c r="G815" s="7"/>
      <c r="H815" s="7"/>
      <c r="I815" s="7"/>
      <c r="J815" s="58"/>
      <c r="K815" s="32"/>
      <c r="L815" s="32"/>
      <c r="M815" s="32"/>
      <c r="N815" s="32"/>
      <c r="O815" s="58"/>
      <c r="AE815" s="11"/>
      <c r="AF815" s="11"/>
      <c r="AG815" s="11"/>
      <c r="AH815" s="11"/>
      <c r="AI815" s="58"/>
      <c r="AJ815" s="11"/>
      <c r="AK815" s="11"/>
      <c r="AL815" s="11"/>
      <c r="AM815" s="11"/>
      <c r="AN815" s="58"/>
    </row>
    <row r="816">
      <c r="E816" s="11"/>
      <c r="F816" s="7"/>
      <c r="G816" s="7"/>
      <c r="H816" s="7"/>
      <c r="I816" s="7"/>
      <c r="J816" s="58"/>
      <c r="K816" s="32"/>
      <c r="L816" s="32"/>
      <c r="M816" s="32"/>
      <c r="N816" s="32"/>
      <c r="O816" s="58"/>
      <c r="AE816" s="11"/>
      <c r="AF816" s="11"/>
      <c r="AG816" s="11"/>
      <c r="AH816" s="11"/>
      <c r="AI816" s="58"/>
      <c r="AJ816" s="11"/>
      <c r="AK816" s="11"/>
      <c r="AL816" s="11"/>
      <c r="AM816" s="11"/>
      <c r="AN816" s="58"/>
    </row>
    <row r="817">
      <c r="E817" s="11"/>
      <c r="F817" s="7"/>
      <c r="G817" s="7"/>
      <c r="H817" s="7"/>
      <c r="I817" s="7"/>
      <c r="J817" s="58"/>
      <c r="K817" s="32"/>
      <c r="L817" s="32"/>
      <c r="M817" s="32"/>
      <c r="N817" s="32"/>
      <c r="O817" s="58"/>
      <c r="AE817" s="11"/>
      <c r="AF817" s="11"/>
      <c r="AG817" s="11"/>
      <c r="AH817" s="11"/>
      <c r="AI817" s="58"/>
      <c r="AJ817" s="11"/>
      <c r="AK817" s="11"/>
      <c r="AL817" s="11"/>
      <c r="AM817" s="11"/>
      <c r="AN817" s="58"/>
    </row>
    <row r="818">
      <c r="E818" s="11"/>
      <c r="F818" s="7"/>
      <c r="G818" s="7"/>
      <c r="H818" s="7"/>
      <c r="I818" s="7"/>
      <c r="J818" s="58"/>
      <c r="K818" s="32"/>
      <c r="L818" s="32"/>
      <c r="M818" s="32"/>
      <c r="N818" s="32"/>
      <c r="O818" s="58"/>
      <c r="AE818" s="11"/>
      <c r="AF818" s="11"/>
      <c r="AG818" s="11"/>
      <c r="AH818" s="11"/>
      <c r="AI818" s="58"/>
      <c r="AJ818" s="11"/>
      <c r="AK818" s="11"/>
      <c r="AL818" s="11"/>
      <c r="AM818" s="11"/>
      <c r="AN818" s="58"/>
    </row>
    <row r="819">
      <c r="E819" s="11"/>
      <c r="F819" s="7"/>
      <c r="G819" s="7"/>
      <c r="H819" s="7"/>
      <c r="I819" s="7"/>
      <c r="J819" s="58"/>
      <c r="K819" s="32"/>
      <c r="L819" s="32"/>
      <c r="M819" s="32"/>
      <c r="N819" s="32"/>
      <c r="O819" s="58"/>
      <c r="AE819" s="11"/>
      <c r="AF819" s="11"/>
      <c r="AG819" s="11"/>
      <c r="AH819" s="11"/>
      <c r="AI819" s="58"/>
      <c r="AJ819" s="11"/>
      <c r="AK819" s="11"/>
      <c r="AL819" s="11"/>
      <c r="AM819" s="11"/>
      <c r="AN819" s="58"/>
    </row>
    <row r="820">
      <c r="E820" s="11"/>
      <c r="F820" s="7"/>
      <c r="G820" s="7"/>
      <c r="H820" s="7"/>
      <c r="I820" s="7"/>
      <c r="J820" s="58"/>
      <c r="K820" s="32"/>
      <c r="L820" s="32"/>
      <c r="M820" s="32"/>
      <c r="N820" s="32"/>
      <c r="O820" s="58"/>
      <c r="AE820" s="11"/>
      <c r="AF820" s="11"/>
      <c r="AG820" s="11"/>
      <c r="AH820" s="11"/>
      <c r="AI820" s="58"/>
      <c r="AJ820" s="11"/>
      <c r="AK820" s="11"/>
      <c r="AL820" s="11"/>
      <c r="AM820" s="11"/>
      <c r="AN820" s="58"/>
    </row>
    <row r="821">
      <c r="E821" s="11"/>
      <c r="F821" s="7"/>
      <c r="G821" s="7"/>
      <c r="H821" s="7"/>
      <c r="I821" s="7"/>
      <c r="J821" s="58"/>
      <c r="K821" s="32"/>
      <c r="L821" s="32"/>
      <c r="M821" s="32"/>
      <c r="N821" s="32"/>
      <c r="O821" s="58"/>
      <c r="AE821" s="11"/>
      <c r="AF821" s="11"/>
      <c r="AG821" s="11"/>
      <c r="AH821" s="11"/>
      <c r="AI821" s="58"/>
      <c r="AJ821" s="11"/>
      <c r="AK821" s="11"/>
      <c r="AL821" s="11"/>
      <c r="AM821" s="11"/>
      <c r="AN821" s="58"/>
    </row>
    <row r="822">
      <c r="E822" s="11"/>
      <c r="F822" s="7"/>
      <c r="G822" s="7"/>
      <c r="H822" s="7"/>
      <c r="I822" s="7"/>
      <c r="J822" s="58"/>
      <c r="K822" s="32"/>
      <c r="L822" s="32"/>
      <c r="M822" s="32"/>
      <c r="N822" s="32"/>
      <c r="O822" s="58"/>
      <c r="AE822" s="11"/>
      <c r="AF822" s="11"/>
      <c r="AG822" s="11"/>
      <c r="AH822" s="11"/>
      <c r="AI822" s="58"/>
      <c r="AJ822" s="11"/>
      <c r="AK822" s="11"/>
      <c r="AL822" s="11"/>
      <c r="AM822" s="11"/>
      <c r="AN822" s="58"/>
    </row>
    <row r="823">
      <c r="E823" s="11"/>
      <c r="F823" s="7"/>
      <c r="G823" s="7"/>
      <c r="H823" s="7"/>
      <c r="I823" s="7"/>
      <c r="J823" s="58"/>
      <c r="K823" s="32"/>
      <c r="L823" s="32"/>
      <c r="M823" s="32"/>
      <c r="N823" s="32"/>
      <c r="O823" s="58"/>
      <c r="AE823" s="11"/>
      <c r="AF823" s="11"/>
      <c r="AG823" s="11"/>
      <c r="AH823" s="11"/>
      <c r="AI823" s="58"/>
      <c r="AJ823" s="11"/>
      <c r="AK823" s="11"/>
      <c r="AL823" s="11"/>
      <c r="AM823" s="11"/>
      <c r="AN823" s="58"/>
    </row>
    <row r="824">
      <c r="E824" s="11"/>
      <c r="F824" s="7"/>
      <c r="G824" s="7"/>
      <c r="H824" s="7"/>
      <c r="I824" s="7"/>
      <c r="J824" s="58"/>
      <c r="K824" s="32"/>
      <c r="L824" s="32"/>
      <c r="M824" s="32"/>
      <c r="N824" s="32"/>
      <c r="O824" s="58"/>
      <c r="AE824" s="11"/>
      <c r="AF824" s="11"/>
      <c r="AG824" s="11"/>
      <c r="AH824" s="11"/>
      <c r="AI824" s="58"/>
      <c r="AJ824" s="11"/>
      <c r="AK824" s="11"/>
      <c r="AL824" s="11"/>
      <c r="AM824" s="11"/>
      <c r="AN824" s="58"/>
    </row>
    <row r="825">
      <c r="E825" s="11"/>
      <c r="F825" s="7"/>
      <c r="G825" s="7"/>
      <c r="H825" s="7"/>
      <c r="I825" s="7"/>
      <c r="J825" s="58"/>
      <c r="K825" s="32"/>
      <c r="L825" s="32"/>
      <c r="M825" s="32"/>
      <c r="N825" s="32"/>
      <c r="O825" s="58"/>
      <c r="AE825" s="11"/>
      <c r="AF825" s="11"/>
      <c r="AG825" s="11"/>
      <c r="AH825" s="11"/>
      <c r="AI825" s="58"/>
      <c r="AJ825" s="11"/>
      <c r="AK825" s="11"/>
      <c r="AL825" s="11"/>
      <c r="AM825" s="11"/>
      <c r="AN825" s="58"/>
    </row>
    <row r="826">
      <c r="E826" s="11"/>
      <c r="F826" s="7"/>
      <c r="G826" s="7"/>
      <c r="H826" s="7"/>
      <c r="I826" s="7"/>
      <c r="J826" s="58"/>
      <c r="K826" s="32"/>
      <c r="L826" s="32"/>
      <c r="M826" s="32"/>
      <c r="N826" s="32"/>
      <c r="O826" s="58"/>
      <c r="AE826" s="11"/>
      <c r="AF826" s="11"/>
      <c r="AG826" s="11"/>
      <c r="AH826" s="11"/>
      <c r="AI826" s="58"/>
      <c r="AJ826" s="11"/>
      <c r="AK826" s="11"/>
      <c r="AL826" s="11"/>
      <c r="AM826" s="11"/>
      <c r="AN826" s="58"/>
    </row>
    <row r="827">
      <c r="E827" s="11"/>
      <c r="F827" s="7"/>
      <c r="G827" s="7"/>
      <c r="H827" s="7"/>
      <c r="I827" s="7"/>
      <c r="J827" s="58"/>
      <c r="K827" s="32"/>
      <c r="L827" s="32"/>
      <c r="M827" s="32"/>
      <c r="N827" s="32"/>
      <c r="O827" s="58"/>
      <c r="AE827" s="11"/>
      <c r="AF827" s="11"/>
      <c r="AG827" s="11"/>
      <c r="AH827" s="11"/>
      <c r="AI827" s="58"/>
      <c r="AJ827" s="11"/>
      <c r="AK827" s="11"/>
      <c r="AL827" s="11"/>
      <c r="AM827" s="11"/>
      <c r="AN827" s="58"/>
    </row>
    <row r="828">
      <c r="E828" s="11"/>
      <c r="F828" s="7"/>
      <c r="G828" s="7"/>
      <c r="H828" s="7"/>
      <c r="I828" s="7"/>
      <c r="J828" s="58"/>
      <c r="K828" s="32"/>
      <c r="L828" s="32"/>
      <c r="M828" s="32"/>
      <c r="N828" s="32"/>
      <c r="O828" s="58"/>
      <c r="AE828" s="11"/>
      <c r="AF828" s="11"/>
      <c r="AG828" s="11"/>
      <c r="AH828" s="11"/>
      <c r="AI828" s="58"/>
      <c r="AJ828" s="11"/>
      <c r="AK828" s="11"/>
      <c r="AL828" s="11"/>
      <c r="AM828" s="11"/>
      <c r="AN828" s="58"/>
    </row>
    <row r="829">
      <c r="E829" s="11"/>
      <c r="F829" s="7"/>
      <c r="G829" s="7"/>
      <c r="H829" s="7"/>
      <c r="I829" s="7"/>
      <c r="J829" s="58"/>
      <c r="K829" s="32"/>
      <c r="L829" s="32"/>
      <c r="M829" s="32"/>
      <c r="N829" s="32"/>
      <c r="O829" s="58"/>
      <c r="AE829" s="11"/>
      <c r="AF829" s="11"/>
      <c r="AG829" s="11"/>
      <c r="AH829" s="11"/>
      <c r="AI829" s="58"/>
      <c r="AJ829" s="11"/>
      <c r="AK829" s="11"/>
      <c r="AL829" s="11"/>
      <c r="AM829" s="11"/>
      <c r="AN829" s="58"/>
    </row>
    <row r="830">
      <c r="E830" s="11"/>
      <c r="F830" s="7"/>
      <c r="G830" s="7"/>
      <c r="H830" s="7"/>
      <c r="I830" s="7"/>
      <c r="J830" s="58"/>
      <c r="K830" s="32"/>
      <c r="L830" s="32"/>
      <c r="M830" s="32"/>
      <c r="N830" s="32"/>
      <c r="O830" s="58"/>
      <c r="AE830" s="11"/>
      <c r="AF830" s="11"/>
      <c r="AG830" s="11"/>
      <c r="AH830" s="11"/>
      <c r="AI830" s="58"/>
      <c r="AJ830" s="11"/>
      <c r="AK830" s="11"/>
      <c r="AL830" s="11"/>
      <c r="AM830" s="11"/>
      <c r="AN830" s="58"/>
    </row>
    <row r="831">
      <c r="E831" s="11"/>
      <c r="F831" s="7"/>
      <c r="G831" s="7"/>
      <c r="H831" s="7"/>
      <c r="I831" s="7"/>
      <c r="J831" s="58"/>
      <c r="K831" s="32"/>
      <c r="L831" s="32"/>
      <c r="M831" s="32"/>
      <c r="N831" s="32"/>
      <c r="O831" s="58"/>
      <c r="AE831" s="11"/>
      <c r="AF831" s="11"/>
      <c r="AG831" s="11"/>
      <c r="AH831" s="11"/>
      <c r="AI831" s="58"/>
      <c r="AJ831" s="11"/>
      <c r="AK831" s="11"/>
      <c r="AL831" s="11"/>
      <c r="AM831" s="11"/>
      <c r="AN831" s="58"/>
    </row>
    <row r="832">
      <c r="E832" s="11"/>
      <c r="F832" s="7"/>
      <c r="G832" s="7"/>
      <c r="H832" s="7"/>
      <c r="I832" s="7"/>
      <c r="J832" s="58"/>
      <c r="K832" s="32"/>
      <c r="L832" s="32"/>
      <c r="M832" s="32"/>
      <c r="N832" s="32"/>
      <c r="O832" s="58"/>
      <c r="AE832" s="11"/>
      <c r="AF832" s="11"/>
      <c r="AG832" s="11"/>
      <c r="AH832" s="11"/>
      <c r="AI832" s="58"/>
      <c r="AJ832" s="11"/>
      <c r="AK832" s="11"/>
      <c r="AL832" s="11"/>
      <c r="AM832" s="11"/>
      <c r="AN832" s="58"/>
    </row>
    <row r="833">
      <c r="E833" s="11"/>
      <c r="F833" s="7"/>
      <c r="G833" s="7"/>
      <c r="H833" s="7"/>
      <c r="I833" s="7"/>
      <c r="J833" s="58"/>
      <c r="K833" s="32"/>
      <c r="L833" s="32"/>
      <c r="M833" s="32"/>
      <c r="N833" s="32"/>
      <c r="O833" s="58"/>
      <c r="AE833" s="11"/>
      <c r="AF833" s="11"/>
      <c r="AG833" s="11"/>
      <c r="AH833" s="11"/>
      <c r="AI833" s="58"/>
      <c r="AJ833" s="11"/>
      <c r="AK833" s="11"/>
      <c r="AL833" s="11"/>
      <c r="AM833" s="11"/>
      <c r="AN833" s="58"/>
    </row>
    <row r="834">
      <c r="E834" s="11"/>
      <c r="F834" s="7"/>
      <c r="G834" s="7"/>
      <c r="H834" s="7"/>
      <c r="I834" s="7"/>
      <c r="J834" s="58"/>
      <c r="K834" s="32"/>
      <c r="L834" s="32"/>
      <c r="M834" s="32"/>
      <c r="N834" s="32"/>
      <c r="O834" s="58"/>
      <c r="AE834" s="11"/>
      <c r="AF834" s="11"/>
      <c r="AG834" s="11"/>
      <c r="AH834" s="11"/>
      <c r="AI834" s="58"/>
      <c r="AJ834" s="11"/>
      <c r="AK834" s="11"/>
      <c r="AL834" s="11"/>
      <c r="AM834" s="11"/>
      <c r="AN834" s="58"/>
    </row>
    <row r="835">
      <c r="E835" s="11"/>
      <c r="F835" s="7"/>
      <c r="G835" s="7"/>
      <c r="H835" s="7"/>
      <c r="I835" s="7"/>
      <c r="J835" s="58"/>
      <c r="K835" s="32"/>
      <c r="L835" s="32"/>
      <c r="M835" s="32"/>
      <c r="N835" s="32"/>
      <c r="O835" s="58"/>
      <c r="AE835" s="11"/>
      <c r="AF835" s="11"/>
      <c r="AG835" s="11"/>
      <c r="AH835" s="11"/>
      <c r="AI835" s="58"/>
      <c r="AJ835" s="11"/>
      <c r="AK835" s="11"/>
      <c r="AL835" s="11"/>
      <c r="AM835" s="11"/>
      <c r="AN835" s="58"/>
    </row>
    <row r="836">
      <c r="E836" s="11"/>
      <c r="F836" s="7"/>
      <c r="G836" s="7"/>
      <c r="H836" s="7"/>
      <c r="I836" s="7"/>
      <c r="J836" s="58"/>
      <c r="K836" s="32"/>
      <c r="L836" s="32"/>
      <c r="M836" s="32"/>
      <c r="N836" s="32"/>
      <c r="O836" s="58"/>
      <c r="AE836" s="11"/>
      <c r="AF836" s="11"/>
      <c r="AG836" s="11"/>
      <c r="AH836" s="11"/>
      <c r="AI836" s="58"/>
      <c r="AJ836" s="11"/>
      <c r="AK836" s="11"/>
      <c r="AL836" s="11"/>
      <c r="AM836" s="11"/>
      <c r="AN836" s="58"/>
    </row>
    <row r="837">
      <c r="E837" s="11"/>
      <c r="F837" s="7"/>
      <c r="G837" s="7"/>
      <c r="H837" s="7"/>
      <c r="I837" s="7"/>
      <c r="J837" s="58"/>
      <c r="K837" s="32"/>
      <c r="L837" s="32"/>
      <c r="M837" s="32"/>
      <c r="N837" s="32"/>
      <c r="O837" s="58"/>
      <c r="AE837" s="11"/>
      <c r="AF837" s="11"/>
      <c r="AG837" s="11"/>
      <c r="AH837" s="11"/>
      <c r="AI837" s="58"/>
      <c r="AJ837" s="11"/>
      <c r="AK837" s="11"/>
      <c r="AL837" s="11"/>
      <c r="AM837" s="11"/>
      <c r="AN837" s="58"/>
    </row>
    <row r="838">
      <c r="E838" s="11"/>
      <c r="F838" s="7"/>
      <c r="G838" s="7"/>
      <c r="H838" s="7"/>
      <c r="I838" s="7"/>
      <c r="J838" s="58"/>
      <c r="K838" s="32"/>
      <c r="L838" s="32"/>
      <c r="M838" s="32"/>
      <c r="N838" s="32"/>
      <c r="O838" s="58"/>
      <c r="AE838" s="11"/>
      <c r="AF838" s="11"/>
      <c r="AG838" s="11"/>
      <c r="AH838" s="11"/>
      <c r="AI838" s="58"/>
      <c r="AJ838" s="11"/>
      <c r="AK838" s="11"/>
      <c r="AL838" s="11"/>
      <c r="AM838" s="11"/>
      <c r="AN838" s="58"/>
    </row>
    <row r="839">
      <c r="E839" s="11"/>
      <c r="F839" s="7"/>
      <c r="G839" s="7"/>
      <c r="H839" s="7"/>
      <c r="I839" s="7"/>
      <c r="J839" s="58"/>
      <c r="K839" s="32"/>
      <c r="L839" s="32"/>
      <c r="M839" s="32"/>
      <c r="N839" s="32"/>
      <c r="O839" s="58"/>
      <c r="AE839" s="11"/>
      <c r="AF839" s="11"/>
      <c r="AG839" s="11"/>
      <c r="AH839" s="11"/>
      <c r="AI839" s="58"/>
      <c r="AJ839" s="11"/>
      <c r="AK839" s="11"/>
      <c r="AL839" s="11"/>
      <c r="AM839" s="11"/>
      <c r="AN839" s="58"/>
    </row>
    <row r="840">
      <c r="E840" s="11"/>
      <c r="F840" s="7"/>
      <c r="G840" s="7"/>
      <c r="H840" s="7"/>
      <c r="I840" s="7"/>
      <c r="J840" s="58"/>
      <c r="K840" s="32"/>
      <c r="L840" s="32"/>
      <c r="M840" s="32"/>
      <c r="N840" s="32"/>
      <c r="O840" s="58"/>
      <c r="AE840" s="11"/>
      <c r="AF840" s="11"/>
      <c r="AG840" s="11"/>
      <c r="AH840" s="11"/>
      <c r="AI840" s="58"/>
      <c r="AJ840" s="11"/>
      <c r="AK840" s="11"/>
      <c r="AL840" s="11"/>
      <c r="AM840" s="11"/>
      <c r="AN840" s="58"/>
    </row>
    <row r="841">
      <c r="E841" s="11"/>
      <c r="F841" s="7"/>
      <c r="G841" s="7"/>
      <c r="H841" s="7"/>
      <c r="I841" s="7"/>
      <c r="J841" s="58"/>
      <c r="K841" s="32"/>
      <c r="L841" s="32"/>
      <c r="M841" s="32"/>
      <c r="N841" s="32"/>
      <c r="O841" s="58"/>
      <c r="AE841" s="11"/>
      <c r="AF841" s="11"/>
      <c r="AG841" s="11"/>
      <c r="AH841" s="11"/>
      <c r="AI841" s="58"/>
      <c r="AJ841" s="11"/>
      <c r="AK841" s="11"/>
      <c r="AL841" s="11"/>
      <c r="AM841" s="11"/>
      <c r="AN841" s="58"/>
    </row>
    <row r="842">
      <c r="E842" s="11"/>
      <c r="F842" s="7"/>
      <c r="G842" s="7"/>
      <c r="H842" s="7"/>
      <c r="I842" s="7"/>
      <c r="J842" s="58"/>
      <c r="K842" s="32"/>
      <c r="L842" s="32"/>
      <c r="M842" s="32"/>
      <c r="N842" s="32"/>
      <c r="O842" s="58"/>
      <c r="AE842" s="11"/>
      <c r="AF842" s="11"/>
      <c r="AG842" s="11"/>
      <c r="AH842" s="11"/>
      <c r="AI842" s="58"/>
      <c r="AJ842" s="11"/>
      <c r="AK842" s="11"/>
      <c r="AL842" s="11"/>
      <c r="AM842" s="11"/>
      <c r="AN842" s="58"/>
    </row>
    <row r="843">
      <c r="E843" s="11"/>
      <c r="F843" s="7"/>
      <c r="G843" s="7"/>
      <c r="H843" s="7"/>
      <c r="I843" s="7"/>
      <c r="J843" s="58"/>
      <c r="K843" s="32"/>
      <c r="L843" s="32"/>
      <c r="M843" s="32"/>
      <c r="N843" s="32"/>
      <c r="O843" s="58"/>
      <c r="AE843" s="11"/>
      <c r="AF843" s="11"/>
      <c r="AG843" s="11"/>
      <c r="AH843" s="11"/>
      <c r="AI843" s="58"/>
      <c r="AJ843" s="11"/>
      <c r="AK843" s="11"/>
      <c r="AL843" s="11"/>
      <c r="AM843" s="11"/>
      <c r="AN843" s="58"/>
    </row>
    <row r="844">
      <c r="E844" s="11"/>
      <c r="F844" s="7"/>
      <c r="G844" s="7"/>
      <c r="H844" s="7"/>
      <c r="I844" s="7"/>
      <c r="J844" s="58"/>
      <c r="K844" s="32"/>
      <c r="L844" s="32"/>
      <c r="M844" s="32"/>
      <c r="N844" s="32"/>
      <c r="O844" s="58"/>
      <c r="AE844" s="11"/>
      <c r="AF844" s="11"/>
      <c r="AG844" s="11"/>
      <c r="AH844" s="11"/>
      <c r="AI844" s="58"/>
      <c r="AJ844" s="11"/>
      <c r="AK844" s="11"/>
      <c r="AL844" s="11"/>
      <c r="AM844" s="11"/>
      <c r="AN844" s="58"/>
    </row>
    <row r="845">
      <c r="E845" s="11"/>
      <c r="F845" s="7"/>
      <c r="G845" s="7"/>
      <c r="H845" s="7"/>
      <c r="I845" s="7"/>
      <c r="J845" s="58"/>
      <c r="K845" s="32"/>
      <c r="L845" s="32"/>
      <c r="M845" s="32"/>
      <c r="N845" s="32"/>
      <c r="O845" s="58"/>
      <c r="AE845" s="11"/>
      <c r="AF845" s="11"/>
      <c r="AG845" s="11"/>
      <c r="AH845" s="11"/>
      <c r="AI845" s="58"/>
      <c r="AJ845" s="11"/>
      <c r="AK845" s="11"/>
      <c r="AL845" s="11"/>
      <c r="AM845" s="11"/>
      <c r="AN845" s="58"/>
    </row>
    <row r="846">
      <c r="E846" s="11"/>
      <c r="F846" s="7"/>
      <c r="G846" s="7"/>
      <c r="H846" s="7"/>
      <c r="I846" s="7"/>
      <c r="J846" s="58"/>
      <c r="K846" s="32"/>
      <c r="L846" s="32"/>
      <c r="M846" s="32"/>
      <c r="N846" s="32"/>
      <c r="O846" s="58"/>
      <c r="AE846" s="11"/>
      <c r="AF846" s="11"/>
      <c r="AG846" s="11"/>
      <c r="AH846" s="11"/>
      <c r="AI846" s="58"/>
      <c r="AJ846" s="11"/>
      <c r="AK846" s="11"/>
      <c r="AL846" s="11"/>
      <c r="AM846" s="11"/>
      <c r="AN846" s="58"/>
    </row>
    <row r="847">
      <c r="E847" s="11"/>
      <c r="F847" s="7"/>
      <c r="G847" s="7"/>
      <c r="H847" s="7"/>
      <c r="I847" s="7"/>
      <c r="J847" s="58"/>
      <c r="K847" s="32"/>
      <c r="L847" s="32"/>
      <c r="M847" s="32"/>
      <c r="N847" s="32"/>
      <c r="O847" s="58"/>
      <c r="AE847" s="11"/>
      <c r="AF847" s="11"/>
      <c r="AG847" s="11"/>
      <c r="AH847" s="11"/>
      <c r="AI847" s="58"/>
      <c r="AJ847" s="11"/>
      <c r="AK847" s="11"/>
      <c r="AL847" s="11"/>
      <c r="AM847" s="11"/>
      <c r="AN847" s="58"/>
    </row>
    <row r="848">
      <c r="E848" s="11"/>
      <c r="F848" s="7"/>
      <c r="G848" s="7"/>
      <c r="H848" s="7"/>
      <c r="I848" s="7"/>
      <c r="J848" s="58"/>
      <c r="K848" s="32"/>
      <c r="L848" s="32"/>
      <c r="M848" s="32"/>
      <c r="N848" s="32"/>
      <c r="O848" s="58"/>
      <c r="AE848" s="11"/>
      <c r="AF848" s="11"/>
      <c r="AG848" s="11"/>
      <c r="AH848" s="11"/>
      <c r="AI848" s="58"/>
      <c r="AJ848" s="11"/>
      <c r="AK848" s="11"/>
      <c r="AL848" s="11"/>
      <c r="AM848" s="11"/>
      <c r="AN848" s="58"/>
    </row>
    <row r="849">
      <c r="E849" s="11"/>
      <c r="F849" s="7"/>
      <c r="G849" s="7"/>
      <c r="H849" s="7"/>
      <c r="I849" s="7"/>
      <c r="J849" s="58"/>
      <c r="K849" s="32"/>
      <c r="L849" s="32"/>
      <c r="M849" s="32"/>
      <c r="N849" s="32"/>
      <c r="O849" s="58"/>
      <c r="AE849" s="11"/>
      <c r="AF849" s="11"/>
      <c r="AG849" s="11"/>
      <c r="AH849" s="11"/>
      <c r="AI849" s="58"/>
      <c r="AJ849" s="11"/>
      <c r="AK849" s="11"/>
      <c r="AL849" s="11"/>
      <c r="AM849" s="11"/>
      <c r="AN849" s="58"/>
    </row>
    <row r="850">
      <c r="E850" s="11"/>
      <c r="F850" s="7"/>
      <c r="G850" s="7"/>
      <c r="H850" s="7"/>
      <c r="I850" s="7"/>
      <c r="J850" s="58"/>
      <c r="K850" s="32"/>
      <c r="L850" s="32"/>
      <c r="M850" s="32"/>
      <c r="N850" s="32"/>
      <c r="O850" s="58"/>
      <c r="AE850" s="11"/>
      <c r="AF850" s="11"/>
      <c r="AG850" s="11"/>
      <c r="AH850" s="11"/>
      <c r="AI850" s="58"/>
      <c r="AJ850" s="11"/>
      <c r="AK850" s="11"/>
      <c r="AL850" s="11"/>
      <c r="AM850" s="11"/>
      <c r="AN850" s="58"/>
    </row>
    <row r="851">
      <c r="E851" s="11"/>
      <c r="F851" s="7"/>
      <c r="G851" s="7"/>
      <c r="H851" s="7"/>
      <c r="I851" s="7"/>
      <c r="J851" s="58"/>
      <c r="K851" s="32"/>
      <c r="L851" s="32"/>
      <c r="M851" s="32"/>
      <c r="N851" s="32"/>
      <c r="O851" s="58"/>
      <c r="AE851" s="11"/>
      <c r="AF851" s="11"/>
      <c r="AG851" s="11"/>
      <c r="AH851" s="11"/>
      <c r="AI851" s="58"/>
      <c r="AJ851" s="11"/>
      <c r="AK851" s="11"/>
      <c r="AL851" s="11"/>
      <c r="AM851" s="11"/>
      <c r="AN851" s="58"/>
    </row>
    <row r="852">
      <c r="E852" s="11"/>
      <c r="F852" s="7"/>
      <c r="G852" s="7"/>
      <c r="H852" s="7"/>
      <c r="I852" s="7"/>
      <c r="J852" s="58"/>
      <c r="K852" s="32"/>
      <c r="L852" s="32"/>
      <c r="M852" s="32"/>
      <c r="N852" s="32"/>
      <c r="O852" s="58"/>
      <c r="AE852" s="11"/>
      <c r="AF852" s="11"/>
      <c r="AG852" s="11"/>
      <c r="AH852" s="11"/>
      <c r="AI852" s="58"/>
      <c r="AJ852" s="11"/>
      <c r="AK852" s="11"/>
      <c r="AL852" s="11"/>
      <c r="AM852" s="11"/>
      <c r="AN852" s="58"/>
    </row>
    <row r="853">
      <c r="E853" s="11"/>
      <c r="F853" s="7"/>
      <c r="G853" s="7"/>
      <c r="H853" s="7"/>
      <c r="I853" s="7"/>
      <c r="J853" s="58"/>
      <c r="K853" s="32"/>
      <c r="L853" s="32"/>
      <c r="M853" s="32"/>
      <c r="N853" s="32"/>
      <c r="O853" s="58"/>
      <c r="AE853" s="11"/>
      <c r="AF853" s="11"/>
      <c r="AG853" s="11"/>
      <c r="AH853" s="11"/>
      <c r="AI853" s="58"/>
      <c r="AJ853" s="11"/>
      <c r="AK853" s="11"/>
      <c r="AL853" s="11"/>
      <c r="AM853" s="11"/>
      <c r="AN853" s="58"/>
    </row>
    <row r="854">
      <c r="E854" s="11"/>
      <c r="F854" s="7"/>
      <c r="G854" s="7"/>
      <c r="H854" s="7"/>
      <c r="I854" s="7"/>
      <c r="J854" s="58"/>
      <c r="K854" s="32"/>
      <c r="L854" s="32"/>
      <c r="M854" s="32"/>
      <c r="N854" s="32"/>
      <c r="O854" s="58"/>
      <c r="AE854" s="11"/>
      <c r="AF854" s="11"/>
      <c r="AG854" s="11"/>
      <c r="AH854" s="11"/>
      <c r="AI854" s="58"/>
      <c r="AJ854" s="11"/>
      <c r="AK854" s="11"/>
      <c r="AL854" s="11"/>
      <c r="AM854" s="11"/>
      <c r="AN854" s="58"/>
    </row>
    <row r="855">
      <c r="E855" s="11"/>
      <c r="F855" s="7"/>
      <c r="G855" s="7"/>
      <c r="H855" s="7"/>
      <c r="I855" s="7"/>
      <c r="J855" s="58"/>
      <c r="K855" s="32"/>
      <c r="L855" s="32"/>
      <c r="M855" s="32"/>
      <c r="N855" s="32"/>
      <c r="O855" s="58"/>
      <c r="AE855" s="11"/>
      <c r="AF855" s="11"/>
      <c r="AG855" s="11"/>
      <c r="AH855" s="11"/>
      <c r="AI855" s="58"/>
      <c r="AJ855" s="11"/>
      <c r="AK855" s="11"/>
      <c r="AL855" s="11"/>
      <c r="AM855" s="11"/>
      <c r="AN855" s="58"/>
    </row>
    <row r="856">
      <c r="E856" s="11"/>
      <c r="F856" s="7"/>
      <c r="G856" s="7"/>
      <c r="H856" s="7"/>
      <c r="I856" s="7"/>
      <c r="J856" s="58"/>
      <c r="K856" s="32"/>
      <c r="L856" s="32"/>
      <c r="M856" s="32"/>
      <c r="N856" s="32"/>
      <c r="O856" s="58"/>
      <c r="AE856" s="11"/>
      <c r="AF856" s="11"/>
      <c r="AG856" s="11"/>
      <c r="AH856" s="11"/>
      <c r="AI856" s="58"/>
      <c r="AJ856" s="11"/>
      <c r="AK856" s="11"/>
      <c r="AL856" s="11"/>
      <c r="AM856" s="11"/>
      <c r="AN856" s="58"/>
    </row>
    <row r="857">
      <c r="E857" s="11"/>
      <c r="F857" s="7"/>
      <c r="G857" s="7"/>
      <c r="H857" s="7"/>
      <c r="I857" s="7"/>
      <c r="J857" s="58"/>
      <c r="K857" s="32"/>
      <c r="L857" s="32"/>
      <c r="M857" s="32"/>
      <c r="N857" s="32"/>
      <c r="O857" s="58"/>
      <c r="AE857" s="11"/>
      <c r="AF857" s="11"/>
      <c r="AG857" s="11"/>
      <c r="AH857" s="11"/>
      <c r="AI857" s="58"/>
      <c r="AJ857" s="11"/>
      <c r="AK857" s="11"/>
      <c r="AL857" s="11"/>
      <c r="AM857" s="11"/>
      <c r="AN857" s="58"/>
    </row>
    <row r="858">
      <c r="E858" s="11"/>
      <c r="F858" s="7"/>
      <c r="G858" s="7"/>
      <c r="H858" s="7"/>
      <c r="I858" s="7"/>
      <c r="J858" s="58"/>
      <c r="K858" s="32"/>
      <c r="L858" s="32"/>
      <c r="M858" s="32"/>
      <c r="N858" s="32"/>
      <c r="O858" s="58"/>
      <c r="AE858" s="11"/>
      <c r="AF858" s="11"/>
      <c r="AG858" s="11"/>
      <c r="AH858" s="11"/>
      <c r="AI858" s="58"/>
      <c r="AJ858" s="11"/>
      <c r="AK858" s="11"/>
      <c r="AL858" s="11"/>
      <c r="AM858" s="11"/>
      <c r="AN858" s="58"/>
    </row>
    <row r="859">
      <c r="E859" s="11"/>
      <c r="F859" s="7"/>
      <c r="G859" s="7"/>
      <c r="H859" s="7"/>
      <c r="I859" s="7"/>
      <c r="J859" s="58"/>
      <c r="K859" s="32"/>
      <c r="L859" s="32"/>
      <c r="M859" s="32"/>
      <c r="N859" s="32"/>
      <c r="O859" s="58"/>
      <c r="AE859" s="11"/>
      <c r="AF859" s="11"/>
      <c r="AG859" s="11"/>
      <c r="AH859" s="11"/>
      <c r="AI859" s="58"/>
      <c r="AJ859" s="11"/>
      <c r="AK859" s="11"/>
      <c r="AL859" s="11"/>
      <c r="AM859" s="11"/>
      <c r="AN859" s="58"/>
    </row>
    <row r="860">
      <c r="E860" s="11"/>
      <c r="F860" s="7"/>
      <c r="G860" s="7"/>
      <c r="H860" s="7"/>
      <c r="I860" s="7"/>
      <c r="J860" s="58"/>
      <c r="K860" s="32"/>
      <c r="L860" s="32"/>
      <c r="M860" s="32"/>
      <c r="N860" s="32"/>
      <c r="O860" s="58"/>
      <c r="AE860" s="11"/>
      <c r="AF860" s="11"/>
      <c r="AG860" s="11"/>
      <c r="AH860" s="11"/>
      <c r="AI860" s="58"/>
      <c r="AJ860" s="11"/>
      <c r="AK860" s="11"/>
      <c r="AL860" s="11"/>
      <c r="AM860" s="11"/>
      <c r="AN860" s="58"/>
    </row>
    <row r="861">
      <c r="E861" s="11"/>
      <c r="F861" s="7"/>
      <c r="G861" s="7"/>
      <c r="H861" s="7"/>
      <c r="I861" s="7"/>
      <c r="J861" s="58"/>
      <c r="K861" s="32"/>
      <c r="L861" s="32"/>
      <c r="M861" s="32"/>
      <c r="N861" s="32"/>
      <c r="O861" s="58"/>
      <c r="AE861" s="11"/>
      <c r="AF861" s="11"/>
      <c r="AG861" s="11"/>
      <c r="AH861" s="11"/>
      <c r="AI861" s="58"/>
      <c r="AJ861" s="11"/>
      <c r="AK861" s="11"/>
      <c r="AL861" s="11"/>
      <c r="AM861" s="11"/>
      <c r="AN861" s="58"/>
    </row>
    <row r="862">
      <c r="E862" s="11"/>
      <c r="F862" s="7"/>
      <c r="G862" s="7"/>
      <c r="H862" s="7"/>
      <c r="I862" s="7"/>
      <c r="J862" s="58"/>
      <c r="K862" s="32"/>
      <c r="L862" s="32"/>
      <c r="M862" s="32"/>
      <c r="N862" s="32"/>
      <c r="O862" s="58"/>
      <c r="AE862" s="11"/>
      <c r="AF862" s="11"/>
      <c r="AG862" s="11"/>
      <c r="AH862" s="11"/>
      <c r="AI862" s="58"/>
      <c r="AJ862" s="11"/>
      <c r="AK862" s="11"/>
      <c r="AL862" s="11"/>
      <c r="AM862" s="11"/>
      <c r="AN862" s="58"/>
    </row>
    <row r="863">
      <c r="E863" s="11"/>
      <c r="F863" s="7"/>
      <c r="G863" s="7"/>
      <c r="H863" s="7"/>
      <c r="I863" s="7"/>
      <c r="J863" s="58"/>
      <c r="K863" s="32"/>
      <c r="L863" s="32"/>
      <c r="M863" s="32"/>
      <c r="N863" s="32"/>
      <c r="O863" s="58"/>
      <c r="AE863" s="11"/>
      <c r="AF863" s="11"/>
      <c r="AG863" s="11"/>
      <c r="AH863" s="11"/>
      <c r="AI863" s="58"/>
      <c r="AJ863" s="11"/>
      <c r="AK863" s="11"/>
      <c r="AL863" s="11"/>
      <c r="AM863" s="11"/>
      <c r="AN863" s="58"/>
    </row>
    <row r="864">
      <c r="E864" s="11"/>
      <c r="F864" s="7"/>
      <c r="G864" s="7"/>
      <c r="H864" s="7"/>
      <c r="I864" s="7"/>
      <c r="J864" s="58"/>
      <c r="K864" s="32"/>
      <c r="L864" s="32"/>
      <c r="M864" s="32"/>
      <c r="N864" s="32"/>
      <c r="O864" s="58"/>
      <c r="AE864" s="11"/>
      <c r="AF864" s="11"/>
      <c r="AG864" s="11"/>
      <c r="AH864" s="11"/>
      <c r="AI864" s="58"/>
      <c r="AJ864" s="11"/>
      <c r="AK864" s="11"/>
      <c r="AL864" s="11"/>
      <c r="AM864" s="11"/>
      <c r="AN864" s="58"/>
    </row>
    <row r="865">
      <c r="E865" s="11"/>
      <c r="F865" s="7"/>
      <c r="G865" s="7"/>
      <c r="H865" s="7"/>
      <c r="I865" s="7"/>
      <c r="J865" s="58"/>
      <c r="K865" s="32"/>
      <c r="L865" s="32"/>
      <c r="M865" s="32"/>
      <c r="N865" s="32"/>
      <c r="O865" s="58"/>
      <c r="AE865" s="11"/>
      <c r="AF865" s="11"/>
      <c r="AG865" s="11"/>
      <c r="AH865" s="11"/>
      <c r="AI865" s="58"/>
      <c r="AJ865" s="11"/>
      <c r="AK865" s="11"/>
      <c r="AL865" s="11"/>
      <c r="AM865" s="11"/>
      <c r="AN865" s="58"/>
    </row>
    <row r="866">
      <c r="E866" s="11"/>
      <c r="F866" s="7"/>
      <c r="G866" s="7"/>
      <c r="H866" s="7"/>
      <c r="I866" s="7"/>
      <c r="J866" s="58"/>
      <c r="K866" s="32"/>
      <c r="L866" s="32"/>
      <c r="M866" s="32"/>
      <c r="N866" s="32"/>
      <c r="O866" s="58"/>
      <c r="AE866" s="11"/>
      <c r="AF866" s="11"/>
      <c r="AG866" s="11"/>
      <c r="AH866" s="11"/>
      <c r="AI866" s="58"/>
      <c r="AJ866" s="11"/>
      <c r="AK866" s="11"/>
      <c r="AL866" s="11"/>
      <c r="AM866" s="11"/>
      <c r="AN866" s="58"/>
    </row>
    <row r="867">
      <c r="E867" s="11"/>
      <c r="F867" s="7"/>
      <c r="G867" s="7"/>
      <c r="H867" s="7"/>
      <c r="I867" s="7"/>
      <c r="J867" s="58"/>
      <c r="K867" s="32"/>
      <c r="L867" s="32"/>
      <c r="M867" s="32"/>
      <c r="N867" s="32"/>
      <c r="O867" s="58"/>
      <c r="AE867" s="11"/>
      <c r="AF867" s="11"/>
      <c r="AG867" s="11"/>
      <c r="AH867" s="11"/>
      <c r="AI867" s="58"/>
      <c r="AJ867" s="11"/>
      <c r="AK867" s="11"/>
      <c r="AL867" s="11"/>
      <c r="AM867" s="11"/>
      <c r="AN867" s="58"/>
    </row>
    <row r="868">
      <c r="E868" s="11"/>
      <c r="F868" s="7"/>
      <c r="G868" s="7"/>
      <c r="H868" s="7"/>
      <c r="I868" s="7"/>
      <c r="J868" s="58"/>
      <c r="K868" s="32"/>
      <c r="L868" s="32"/>
      <c r="M868" s="32"/>
      <c r="N868" s="32"/>
      <c r="O868" s="58"/>
      <c r="AE868" s="11"/>
      <c r="AF868" s="11"/>
      <c r="AG868" s="11"/>
      <c r="AH868" s="11"/>
      <c r="AI868" s="58"/>
      <c r="AJ868" s="11"/>
      <c r="AK868" s="11"/>
      <c r="AL868" s="11"/>
      <c r="AM868" s="11"/>
      <c r="AN868" s="58"/>
    </row>
    <row r="869">
      <c r="E869" s="11"/>
      <c r="F869" s="7"/>
      <c r="G869" s="7"/>
      <c r="H869" s="7"/>
      <c r="I869" s="7"/>
      <c r="J869" s="58"/>
      <c r="K869" s="32"/>
      <c r="L869" s="32"/>
      <c r="M869" s="32"/>
      <c r="N869" s="32"/>
      <c r="O869" s="58"/>
      <c r="AE869" s="11"/>
      <c r="AF869" s="11"/>
      <c r="AG869" s="11"/>
      <c r="AH869" s="11"/>
      <c r="AI869" s="58"/>
      <c r="AJ869" s="11"/>
      <c r="AK869" s="11"/>
      <c r="AL869" s="11"/>
      <c r="AM869" s="11"/>
      <c r="AN869" s="58"/>
    </row>
    <row r="870">
      <c r="E870" s="11"/>
      <c r="F870" s="7"/>
      <c r="G870" s="7"/>
      <c r="H870" s="7"/>
      <c r="I870" s="7"/>
      <c r="J870" s="58"/>
      <c r="K870" s="32"/>
      <c r="L870" s="32"/>
      <c r="M870" s="32"/>
      <c r="N870" s="32"/>
      <c r="O870" s="58"/>
      <c r="AE870" s="11"/>
      <c r="AF870" s="11"/>
      <c r="AG870" s="11"/>
      <c r="AH870" s="11"/>
      <c r="AI870" s="58"/>
      <c r="AJ870" s="11"/>
      <c r="AK870" s="11"/>
      <c r="AL870" s="11"/>
      <c r="AM870" s="11"/>
      <c r="AN870" s="58"/>
    </row>
    <row r="871">
      <c r="E871" s="11"/>
      <c r="F871" s="7"/>
      <c r="G871" s="7"/>
      <c r="H871" s="7"/>
      <c r="I871" s="7"/>
      <c r="J871" s="58"/>
      <c r="K871" s="32"/>
      <c r="L871" s="32"/>
      <c r="M871" s="32"/>
      <c r="N871" s="32"/>
      <c r="O871" s="58"/>
      <c r="AE871" s="11"/>
      <c r="AF871" s="11"/>
      <c r="AG871" s="11"/>
      <c r="AH871" s="11"/>
      <c r="AI871" s="58"/>
      <c r="AJ871" s="11"/>
      <c r="AK871" s="11"/>
      <c r="AL871" s="11"/>
      <c r="AM871" s="11"/>
      <c r="AN871" s="58"/>
    </row>
    <row r="872">
      <c r="E872" s="11"/>
      <c r="F872" s="7"/>
      <c r="G872" s="7"/>
      <c r="H872" s="7"/>
      <c r="I872" s="7"/>
      <c r="J872" s="58"/>
      <c r="K872" s="32"/>
      <c r="L872" s="32"/>
      <c r="M872" s="32"/>
      <c r="N872" s="32"/>
      <c r="O872" s="58"/>
      <c r="AE872" s="11"/>
      <c r="AF872" s="11"/>
      <c r="AG872" s="11"/>
      <c r="AH872" s="11"/>
      <c r="AI872" s="58"/>
      <c r="AJ872" s="11"/>
      <c r="AK872" s="11"/>
      <c r="AL872" s="11"/>
      <c r="AM872" s="11"/>
      <c r="AN872" s="58"/>
    </row>
    <row r="873">
      <c r="E873" s="11"/>
      <c r="F873" s="7"/>
      <c r="G873" s="7"/>
      <c r="H873" s="7"/>
      <c r="I873" s="7"/>
      <c r="J873" s="58"/>
      <c r="K873" s="32"/>
      <c r="L873" s="32"/>
      <c r="M873" s="32"/>
      <c r="N873" s="32"/>
      <c r="O873" s="58"/>
      <c r="AE873" s="11"/>
      <c r="AF873" s="11"/>
      <c r="AG873" s="11"/>
      <c r="AH873" s="11"/>
      <c r="AI873" s="58"/>
      <c r="AJ873" s="11"/>
      <c r="AK873" s="11"/>
      <c r="AL873" s="11"/>
      <c r="AM873" s="11"/>
      <c r="AN873" s="58"/>
    </row>
    <row r="874">
      <c r="E874" s="11"/>
      <c r="F874" s="7"/>
      <c r="G874" s="7"/>
      <c r="H874" s="7"/>
      <c r="I874" s="7"/>
      <c r="J874" s="58"/>
      <c r="K874" s="32"/>
      <c r="L874" s="32"/>
      <c r="M874" s="32"/>
      <c r="N874" s="32"/>
      <c r="O874" s="58"/>
      <c r="AE874" s="11"/>
      <c r="AF874" s="11"/>
      <c r="AG874" s="11"/>
      <c r="AH874" s="11"/>
      <c r="AI874" s="58"/>
      <c r="AJ874" s="11"/>
      <c r="AK874" s="11"/>
      <c r="AL874" s="11"/>
      <c r="AM874" s="11"/>
      <c r="AN874" s="58"/>
    </row>
    <row r="875">
      <c r="E875" s="11"/>
      <c r="F875" s="7"/>
      <c r="G875" s="7"/>
      <c r="H875" s="7"/>
      <c r="I875" s="7"/>
      <c r="J875" s="58"/>
      <c r="K875" s="32"/>
      <c r="L875" s="32"/>
      <c r="M875" s="32"/>
      <c r="N875" s="32"/>
      <c r="O875" s="58"/>
      <c r="AE875" s="11"/>
      <c r="AF875" s="11"/>
      <c r="AG875" s="11"/>
      <c r="AH875" s="11"/>
      <c r="AI875" s="58"/>
      <c r="AJ875" s="11"/>
      <c r="AK875" s="11"/>
      <c r="AL875" s="11"/>
      <c r="AM875" s="11"/>
      <c r="AN875" s="58"/>
    </row>
    <row r="876">
      <c r="E876" s="11"/>
      <c r="F876" s="7"/>
      <c r="G876" s="7"/>
      <c r="H876" s="7"/>
      <c r="I876" s="7"/>
      <c r="J876" s="58"/>
      <c r="K876" s="32"/>
      <c r="L876" s="32"/>
      <c r="M876" s="32"/>
      <c r="N876" s="32"/>
      <c r="O876" s="58"/>
      <c r="AE876" s="11"/>
      <c r="AF876" s="11"/>
      <c r="AG876" s="11"/>
      <c r="AH876" s="11"/>
      <c r="AI876" s="58"/>
      <c r="AJ876" s="11"/>
      <c r="AK876" s="11"/>
      <c r="AL876" s="11"/>
      <c r="AM876" s="11"/>
      <c r="AN876" s="58"/>
    </row>
    <row r="877">
      <c r="E877" s="11"/>
      <c r="F877" s="7"/>
      <c r="G877" s="7"/>
      <c r="H877" s="7"/>
      <c r="I877" s="7"/>
      <c r="J877" s="58"/>
      <c r="K877" s="32"/>
      <c r="L877" s="32"/>
      <c r="M877" s="32"/>
      <c r="N877" s="32"/>
      <c r="O877" s="58"/>
      <c r="AE877" s="11"/>
      <c r="AF877" s="11"/>
      <c r="AG877" s="11"/>
      <c r="AH877" s="11"/>
      <c r="AI877" s="58"/>
      <c r="AJ877" s="11"/>
      <c r="AK877" s="11"/>
      <c r="AL877" s="11"/>
      <c r="AM877" s="11"/>
      <c r="AN877" s="58"/>
    </row>
    <row r="878">
      <c r="E878" s="11"/>
      <c r="F878" s="7"/>
      <c r="G878" s="7"/>
      <c r="H878" s="7"/>
      <c r="I878" s="7"/>
      <c r="J878" s="58"/>
      <c r="K878" s="32"/>
      <c r="L878" s="32"/>
      <c r="M878" s="32"/>
      <c r="N878" s="32"/>
      <c r="O878" s="58"/>
      <c r="AE878" s="11"/>
      <c r="AF878" s="11"/>
      <c r="AG878" s="11"/>
      <c r="AH878" s="11"/>
      <c r="AI878" s="58"/>
      <c r="AJ878" s="11"/>
      <c r="AK878" s="11"/>
      <c r="AL878" s="11"/>
      <c r="AM878" s="11"/>
      <c r="AN878" s="58"/>
    </row>
    <row r="879">
      <c r="E879" s="11"/>
      <c r="F879" s="7"/>
      <c r="G879" s="7"/>
      <c r="H879" s="7"/>
      <c r="I879" s="7"/>
      <c r="J879" s="58"/>
      <c r="K879" s="32"/>
      <c r="L879" s="32"/>
      <c r="M879" s="32"/>
      <c r="N879" s="32"/>
      <c r="O879" s="58"/>
      <c r="AE879" s="11"/>
      <c r="AF879" s="11"/>
      <c r="AG879" s="11"/>
      <c r="AH879" s="11"/>
      <c r="AI879" s="58"/>
      <c r="AJ879" s="11"/>
      <c r="AK879" s="11"/>
      <c r="AL879" s="11"/>
      <c r="AM879" s="11"/>
      <c r="AN879" s="58"/>
    </row>
    <row r="880">
      <c r="E880" s="11"/>
      <c r="F880" s="7"/>
      <c r="G880" s="7"/>
      <c r="H880" s="7"/>
      <c r="I880" s="7"/>
      <c r="J880" s="58"/>
      <c r="K880" s="32"/>
      <c r="L880" s="32"/>
      <c r="M880" s="32"/>
      <c r="N880" s="32"/>
      <c r="O880" s="58"/>
      <c r="AE880" s="11"/>
      <c r="AF880" s="11"/>
      <c r="AG880" s="11"/>
      <c r="AH880" s="11"/>
      <c r="AI880" s="58"/>
      <c r="AJ880" s="11"/>
      <c r="AK880" s="11"/>
      <c r="AL880" s="11"/>
      <c r="AM880" s="11"/>
      <c r="AN880" s="58"/>
    </row>
    <row r="881">
      <c r="E881" s="11"/>
      <c r="F881" s="7"/>
      <c r="G881" s="7"/>
      <c r="H881" s="7"/>
      <c r="I881" s="7"/>
      <c r="J881" s="58"/>
      <c r="K881" s="32"/>
      <c r="L881" s="32"/>
      <c r="M881" s="32"/>
      <c r="N881" s="32"/>
      <c r="O881" s="58"/>
      <c r="AE881" s="11"/>
      <c r="AF881" s="11"/>
      <c r="AG881" s="11"/>
      <c r="AH881" s="11"/>
      <c r="AI881" s="58"/>
      <c r="AJ881" s="11"/>
      <c r="AK881" s="11"/>
      <c r="AL881" s="11"/>
      <c r="AM881" s="11"/>
      <c r="AN881" s="58"/>
    </row>
    <row r="882">
      <c r="E882" s="11"/>
      <c r="F882" s="7"/>
      <c r="G882" s="7"/>
      <c r="H882" s="7"/>
      <c r="I882" s="7"/>
      <c r="J882" s="58"/>
      <c r="K882" s="32"/>
      <c r="L882" s="32"/>
      <c r="M882" s="32"/>
      <c r="N882" s="32"/>
      <c r="O882" s="58"/>
      <c r="AE882" s="11"/>
      <c r="AF882" s="11"/>
      <c r="AG882" s="11"/>
      <c r="AH882" s="11"/>
      <c r="AI882" s="58"/>
      <c r="AJ882" s="11"/>
      <c r="AK882" s="11"/>
      <c r="AL882" s="11"/>
      <c r="AM882" s="11"/>
      <c r="AN882" s="58"/>
    </row>
    <row r="883">
      <c r="E883" s="11"/>
      <c r="F883" s="7"/>
      <c r="G883" s="7"/>
      <c r="H883" s="7"/>
      <c r="I883" s="7"/>
      <c r="J883" s="58"/>
      <c r="K883" s="32"/>
      <c r="L883" s="32"/>
      <c r="M883" s="32"/>
      <c r="N883" s="32"/>
      <c r="O883" s="58"/>
      <c r="AE883" s="11"/>
      <c r="AF883" s="11"/>
      <c r="AG883" s="11"/>
      <c r="AH883" s="11"/>
      <c r="AI883" s="58"/>
      <c r="AJ883" s="11"/>
      <c r="AK883" s="11"/>
      <c r="AL883" s="11"/>
      <c r="AM883" s="11"/>
      <c r="AN883" s="58"/>
    </row>
    <row r="884">
      <c r="E884" s="11"/>
      <c r="F884" s="7"/>
      <c r="G884" s="7"/>
      <c r="H884" s="7"/>
      <c r="I884" s="7"/>
      <c r="J884" s="58"/>
      <c r="K884" s="32"/>
      <c r="L884" s="32"/>
      <c r="M884" s="32"/>
      <c r="N884" s="32"/>
      <c r="O884" s="58"/>
      <c r="AE884" s="11"/>
      <c r="AF884" s="11"/>
      <c r="AG884" s="11"/>
      <c r="AH884" s="11"/>
      <c r="AI884" s="58"/>
      <c r="AJ884" s="11"/>
      <c r="AK884" s="11"/>
      <c r="AL884" s="11"/>
      <c r="AM884" s="11"/>
      <c r="AN884" s="58"/>
    </row>
    <row r="885">
      <c r="E885" s="11"/>
      <c r="F885" s="7"/>
      <c r="G885" s="7"/>
      <c r="H885" s="7"/>
      <c r="I885" s="7"/>
      <c r="J885" s="58"/>
      <c r="K885" s="32"/>
      <c r="L885" s="32"/>
      <c r="M885" s="32"/>
      <c r="N885" s="32"/>
      <c r="O885" s="58"/>
      <c r="AE885" s="11"/>
      <c r="AF885" s="11"/>
      <c r="AG885" s="11"/>
      <c r="AH885" s="11"/>
      <c r="AI885" s="58"/>
      <c r="AJ885" s="11"/>
      <c r="AK885" s="11"/>
      <c r="AL885" s="11"/>
      <c r="AM885" s="11"/>
      <c r="AN885" s="58"/>
    </row>
    <row r="886">
      <c r="E886" s="11"/>
      <c r="F886" s="7"/>
      <c r="G886" s="7"/>
      <c r="H886" s="7"/>
      <c r="I886" s="7"/>
      <c r="J886" s="58"/>
      <c r="K886" s="32"/>
      <c r="L886" s="32"/>
      <c r="M886" s="32"/>
      <c r="N886" s="32"/>
      <c r="O886" s="58"/>
      <c r="AE886" s="11"/>
      <c r="AF886" s="11"/>
      <c r="AG886" s="11"/>
      <c r="AH886" s="11"/>
      <c r="AI886" s="58"/>
      <c r="AJ886" s="11"/>
      <c r="AK886" s="11"/>
      <c r="AL886" s="11"/>
      <c r="AM886" s="11"/>
      <c r="AN886" s="58"/>
    </row>
    <row r="887">
      <c r="E887" s="11"/>
      <c r="F887" s="7"/>
      <c r="G887" s="7"/>
      <c r="H887" s="7"/>
      <c r="I887" s="7"/>
      <c r="J887" s="58"/>
      <c r="K887" s="32"/>
      <c r="L887" s="32"/>
      <c r="M887" s="32"/>
      <c r="N887" s="32"/>
      <c r="O887" s="58"/>
      <c r="AE887" s="11"/>
      <c r="AF887" s="11"/>
      <c r="AG887" s="11"/>
      <c r="AH887" s="11"/>
      <c r="AI887" s="58"/>
      <c r="AJ887" s="11"/>
      <c r="AK887" s="11"/>
      <c r="AL887" s="11"/>
      <c r="AM887" s="11"/>
      <c r="AN887" s="58"/>
    </row>
    <row r="888">
      <c r="E888" s="11"/>
      <c r="F888" s="7"/>
      <c r="G888" s="7"/>
      <c r="H888" s="7"/>
      <c r="I888" s="7"/>
      <c r="J888" s="58"/>
      <c r="K888" s="32"/>
      <c r="L888" s="32"/>
      <c r="M888" s="32"/>
      <c r="N888" s="32"/>
      <c r="O888" s="58"/>
      <c r="AE888" s="11"/>
      <c r="AF888" s="11"/>
      <c r="AG888" s="11"/>
      <c r="AH888" s="11"/>
      <c r="AI888" s="58"/>
      <c r="AJ888" s="11"/>
      <c r="AK888" s="11"/>
      <c r="AL888" s="11"/>
      <c r="AM888" s="11"/>
      <c r="AN888" s="58"/>
    </row>
    <row r="889">
      <c r="E889" s="11"/>
      <c r="F889" s="7"/>
      <c r="G889" s="7"/>
      <c r="H889" s="7"/>
      <c r="I889" s="7"/>
      <c r="J889" s="58"/>
      <c r="K889" s="32"/>
      <c r="L889" s="32"/>
      <c r="M889" s="32"/>
      <c r="N889" s="32"/>
      <c r="O889" s="58"/>
      <c r="AE889" s="11"/>
      <c r="AF889" s="11"/>
      <c r="AG889" s="11"/>
      <c r="AH889" s="11"/>
      <c r="AI889" s="58"/>
      <c r="AJ889" s="11"/>
      <c r="AK889" s="11"/>
      <c r="AL889" s="11"/>
      <c r="AM889" s="11"/>
      <c r="AN889" s="58"/>
    </row>
    <row r="890">
      <c r="E890" s="11"/>
      <c r="F890" s="7"/>
      <c r="G890" s="7"/>
      <c r="H890" s="7"/>
      <c r="I890" s="7"/>
      <c r="J890" s="58"/>
      <c r="K890" s="32"/>
      <c r="L890" s="32"/>
      <c r="M890" s="32"/>
      <c r="N890" s="32"/>
      <c r="O890" s="58"/>
      <c r="AE890" s="11"/>
      <c r="AF890" s="11"/>
      <c r="AG890" s="11"/>
      <c r="AH890" s="11"/>
      <c r="AI890" s="58"/>
      <c r="AJ890" s="11"/>
      <c r="AK890" s="11"/>
      <c r="AL890" s="11"/>
      <c r="AM890" s="11"/>
      <c r="AN890" s="58"/>
    </row>
    <row r="891">
      <c r="E891" s="11"/>
      <c r="F891" s="7"/>
      <c r="G891" s="7"/>
      <c r="H891" s="7"/>
      <c r="I891" s="7"/>
      <c r="J891" s="58"/>
      <c r="K891" s="32"/>
      <c r="L891" s="32"/>
      <c r="M891" s="32"/>
      <c r="N891" s="32"/>
      <c r="O891" s="58"/>
      <c r="AE891" s="11"/>
      <c r="AF891" s="11"/>
      <c r="AG891" s="11"/>
      <c r="AH891" s="11"/>
      <c r="AI891" s="58"/>
      <c r="AJ891" s="11"/>
      <c r="AK891" s="11"/>
      <c r="AL891" s="11"/>
      <c r="AM891" s="11"/>
      <c r="AN891" s="58"/>
    </row>
    <row r="892">
      <c r="E892" s="11"/>
      <c r="F892" s="7"/>
      <c r="G892" s="7"/>
      <c r="H892" s="7"/>
      <c r="I892" s="7"/>
      <c r="J892" s="58"/>
      <c r="K892" s="32"/>
      <c r="L892" s="32"/>
      <c r="M892" s="32"/>
      <c r="N892" s="32"/>
      <c r="O892" s="58"/>
      <c r="AE892" s="11"/>
      <c r="AF892" s="11"/>
      <c r="AG892" s="11"/>
      <c r="AH892" s="11"/>
      <c r="AI892" s="58"/>
      <c r="AJ892" s="11"/>
      <c r="AK892" s="11"/>
      <c r="AL892" s="11"/>
      <c r="AM892" s="11"/>
      <c r="AN892" s="58"/>
    </row>
    <row r="893">
      <c r="E893" s="11"/>
      <c r="F893" s="7"/>
      <c r="G893" s="7"/>
      <c r="H893" s="7"/>
      <c r="I893" s="7"/>
      <c r="J893" s="58"/>
      <c r="K893" s="32"/>
      <c r="L893" s="32"/>
      <c r="M893" s="32"/>
      <c r="N893" s="32"/>
      <c r="O893" s="58"/>
      <c r="AE893" s="11"/>
      <c r="AF893" s="11"/>
      <c r="AG893" s="11"/>
      <c r="AH893" s="11"/>
      <c r="AI893" s="58"/>
      <c r="AJ893" s="11"/>
      <c r="AK893" s="11"/>
      <c r="AL893" s="11"/>
      <c r="AM893" s="11"/>
      <c r="AN893" s="58"/>
    </row>
    <row r="894">
      <c r="E894" s="11"/>
      <c r="F894" s="7"/>
      <c r="G894" s="7"/>
      <c r="H894" s="7"/>
      <c r="I894" s="7"/>
      <c r="J894" s="58"/>
      <c r="K894" s="32"/>
      <c r="L894" s="32"/>
      <c r="M894" s="32"/>
      <c r="N894" s="32"/>
      <c r="O894" s="58"/>
      <c r="AE894" s="11"/>
      <c r="AF894" s="11"/>
      <c r="AG894" s="11"/>
      <c r="AH894" s="11"/>
      <c r="AI894" s="58"/>
      <c r="AJ894" s="11"/>
      <c r="AK894" s="11"/>
      <c r="AL894" s="11"/>
      <c r="AM894" s="11"/>
      <c r="AN894" s="58"/>
    </row>
    <row r="895">
      <c r="E895" s="11"/>
      <c r="F895" s="7"/>
      <c r="G895" s="7"/>
      <c r="H895" s="7"/>
      <c r="I895" s="7"/>
      <c r="J895" s="58"/>
      <c r="K895" s="32"/>
      <c r="L895" s="32"/>
      <c r="M895" s="32"/>
      <c r="N895" s="32"/>
      <c r="O895" s="58"/>
      <c r="AE895" s="11"/>
      <c r="AF895" s="11"/>
      <c r="AG895" s="11"/>
      <c r="AH895" s="11"/>
      <c r="AI895" s="58"/>
      <c r="AJ895" s="11"/>
      <c r="AK895" s="11"/>
      <c r="AL895" s="11"/>
      <c r="AM895" s="11"/>
      <c r="AN895" s="58"/>
    </row>
    <row r="896">
      <c r="E896" s="11"/>
      <c r="F896" s="7"/>
      <c r="G896" s="7"/>
      <c r="H896" s="7"/>
      <c r="I896" s="7"/>
      <c r="J896" s="58"/>
      <c r="K896" s="32"/>
      <c r="L896" s="32"/>
      <c r="M896" s="32"/>
      <c r="N896" s="32"/>
      <c r="O896" s="58"/>
      <c r="AE896" s="11"/>
      <c r="AF896" s="11"/>
      <c r="AG896" s="11"/>
      <c r="AH896" s="11"/>
      <c r="AI896" s="58"/>
      <c r="AJ896" s="11"/>
      <c r="AK896" s="11"/>
      <c r="AL896" s="11"/>
      <c r="AM896" s="11"/>
      <c r="AN896" s="58"/>
    </row>
    <row r="897">
      <c r="E897" s="11"/>
      <c r="F897" s="7"/>
      <c r="G897" s="7"/>
      <c r="H897" s="7"/>
      <c r="I897" s="7"/>
      <c r="J897" s="58"/>
      <c r="K897" s="32"/>
      <c r="L897" s="32"/>
      <c r="M897" s="32"/>
      <c r="N897" s="32"/>
      <c r="O897" s="58"/>
      <c r="AE897" s="11"/>
      <c r="AF897" s="11"/>
      <c r="AG897" s="11"/>
      <c r="AH897" s="11"/>
      <c r="AI897" s="58"/>
      <c r="AJ897" s="11"/>
      <c r="AK897" s="11"/>
      <c r="AL897" s="11"/>
      <c r="AM897" s="11"/>
      <c r="AN897" s="58"/>
    </row>
    <row r="898">
      <c r="E898" s="11"/>
      <c r="F898" s="7"/>
      <c r="G898" s="7"/>
      <c r="H898" s="7"/>
      <c r="I898" s="7"/>
      <c r="J898" s="58"/>
      <c r="K898" s="32"/>
      <c r="L898" s="32"/>
      <c r="M898" s="32"/>
      <c r="N898" s="32"/>
      <c r="O898" s="58"/>
      <c r="AE898" s="11"/>
      <c r="AF898" s="11"/>
      <c r="AG898" s="11"/>
      <c r="AH898" s="11"/>
      <c r="AI898" s="58"/>
      <c r="AJ898" s="11"/>
      <c r="AK898" s="11"/>
      <c r="AL898" s="11"/>
      <c r="AM898" s="11"/>
      <c r="AN898" s="58"/>
    </row>
    <row r="899">
      <c r="E899" s="11"/>
      <c r="F899" s="7"/>
      <c r="G899" s="7"/>
      <c r="H899" s="7"/>
      <c r="I899" s="7"/>
      <c r="J899" s="58"/>
      <c r="K899" s="32"/>
      <c r="L899" s="32"/>
      <c r="M899" s="32"/>
      <c r="N899" s="32"/>
      <c r="O899" s="58"/>
      <c r="AE899" s="11"/>
      <c r="AF899" s="11"/>
      <c r="AG899" s="11"/>
      <c r="AH899" s="11"/>
      <c r="AI899" s="58"/>
      <c r="AJ899" s="11"/>
      <c r="AK899" s="11"/>
      <c r="AL899" s="11"/>
      <c r="AM899" s="11"/>
      <c r="AN899" s="58"/>
    </row>
    <row r="900">
      <c r="E900" s="11"/>
      <c r="F900" s="7"/>
      <c r="G900" s="7"/>
      <c r="H900" s="7"/>
      <c r="I900" s="7"/>
      <c r="J900" s="58"/>
      <c r="K900" s="32"/>
      <c r="L900" s="32"/>
      <c r="M900" s="32"/>
      <c r="N900" s="32"/>
      <c r="O900" s="58"/>
      <c r="AE900" s="11"/>
      <c r="AF900" s="11"/>
      <c r="AG900" s="11"/>
      <c r="AH900" s="11"/>
      <c r="AI900" s="58"/>
      <c r="AJ900" s="11"/>
      <c r="AK900" s="11"/>
      <c r="AL900" s="11"/>
      <c r="AM900" s="11"/>
      <c r="AN900" s="58"/>
    </row>
    <row r="901">
      <c r="E901" s="11"/>
      <c r="F901" s="7"/>
      <c r="G901" s="7"/>
      <c r="H901" s="7"/>
      <c r="I901" s="7"/>
      <c r="J901" s="58"/>
      <c r="K901" s="32"/>
      <c r="L901" s="32"/>
      <c r="M901" s="32"/>
      <c r="N901" s="32"/>
      <c r="O901" s="58"/>
      <c r="AE901" s="11"/>
      <c r="AF901" s="11"/>
      <c r="AG901" s="11"/>
      <c r="AH901" s="11"/>
      <c r="AI901" s="58"/>
      <c r="AJ901" s="11"/>
      <c r="AK901" s="11"/>
      <c r="AL901" s="11"/>
      <c r="AM901" s="11"/>
      <c r="AN901" s="58"/>
    </row>
    <row r="902">
      <c r="E902" s="11"/>
      <c r="F902" s="7"/>
      <c r="G902" s="7"/>
      <c r="H902" s="7"/>
      <c r="I902" s="7"/>
      <c r="J902" s="58"/>
      <c r="K902" s="32"/>
      <c r="L902" s="32"/>
      <c r="M902" s="32"/>
      <c r="N902" s="32"/>
      <c r="O902" s="58"/>
      <c r="AE902" s="11"/>
      <c r="AF902" s="11"/>
      <c r="AG902" s="11"/>
      <c r="AH902" s="11"/>
      <c r="AI902" s="58"/>
      <c r="AJ902" s="11"/>
      <c r="AK902" s="11"/>
      <c r="AL902" s="11"/>
      <c r="AM902" s="11"/>
      <c r="AN902" s="58"/>
    </row>
    <row r="903">
      <c r="E903" s="11"/>
      <c r="F903" s="7"/>
      <c r="G903" s="7"/>
      <c r="H903" s="7"/>
      <c r="I903" s="7"/>
      <c r="J903" s="58"/>
      <c r="K903" s="32"/>
      <c r="L903" s="32"/>
      <c r="M903" s="32"/>
      <c r="N903" s="32"/>
      <c r="O903" s="58"/>
      <c r="AE903" s="11"/>
      <c r="AF903" s="11"/>
      <c r="AG903" s="11"/>
      <c r="AH903" s="11"/>
      <c r="AI903" s="58"/>
      <c r="AJ903" s="11"/>
      <c r="AK903" s="11"/>
      <c r="AL903" s="11"/>
      <c r="AM903" s="11"/>
      <c r="AN903" s="58"/>
    </row>
    <row r="904">
      <c r="E904" s="11"/>
      <c r="F904" s="7"/>
      <c r="G904" s="7"/>
      <c r="H904" s="7"/>
      <c r="I904" s="7"/>
      <c r="J904" s="58"/>
      <c r="K904" s="32"/>
      <c r="L904" s="32"/>
      <c r="M904" s="32"/>
      <c r="N904" s="32"/>
      <c r="O904" s="58"/>
      <c r="AE904" s="11"/>
      <c r="AF904" s="11"/>
      <c r="AG904" s="11"/>
      <c r="AH904" s="11"/>
      <c r="AI904" s="58"/>
      <c r="AJ904" s="11"/>
      <c r="AK904" s="11"/>
      <c r="AL904" s="11"/>
      <c r="AM904" s="11"/>
      <c r="AN904" s="58"/>
    </row>
    <row r="905">
      <c r="E905" s="11"/>
      <c r="F905" s="7"/>
      <c r="G905" s="7"/>
      <c r="H905" s="7"/>
      <c r="I905" s="7"/>
      <c r="J905" s="58"/>
      <c r="K905" s="32"/>
      <c r="L905" s="32"/>
      <c r="M905" s="32"/>
      <c r="N905" s="32"/>
      <c r="O905" s="58"/>
      <c r="AE905" s="11"/>
      <c r="AF905" s="11"/>
      <c r="AG905" s="11"/>
      <c r="AH905" s="11"/>
      <c r="AI905" s="58"/>
      <c r="AJ905" s="11"/>
      <c r="AK905" s="11"/>
      <c r="AL905" s="11"/>
      <c r="AM905" s="11"/>
      <c r="AN905" s="58"/>
    </row>
    <row r="906">
      <c r="E906" s="11"/>
      <c r="F906" s="7"/>
      <c r="G906" s="7"/>
      <c r="H906" s="7"/>
      <c r="I906" s="7"/>
      <c r="J906" s="58"/>
      <c r="K906" s="32"/>
      <c r="L906" s="32"/>
      <c r="M906" s="32"/>
      <c r="N906" s="32"/>
      <c r="O906" s="58"/>
      <c r="AE906" s="11"/>
      <c r="AF906" s="11"/>
      <c r="AG906" s="11"/>
      <c r="AH906" s="11"/>
      <c r="AI906" s="58"/>
      <c r="AJ906" s="11"/>
      <c r="AK906" s="11"/>
      <c r="AL906" s="11"/>
      <c r="AM906" s="11"/>
      <c r="AN906" s="58"/>
    </row>
    <row r="907">
      <c r="E907" s="11"/>
      <c r="F907" s="7"/>
      <c r="G907" s="7"/>
      <c r="H907" s="7"/>
      <c r="I907" s="7"/>
      <c r="J907" s="58"/>
      <c r="K907" s="32"/>
      <c r="L907" s="32"/>
      <c r="M907" s="32"/>
      <c r="N907" s="32"/>
      <c r="O907" s="58"/>
      <c r="AE907" s="11"/>
      <c r="AF907" s="11"/>
      <c r="AG907" s="11"/>
      <c r="AH907" s="11"/>
      <c r="AI907" s="58"/>
      <c r="AJ907" s="11"/>
      <c r="AK907" s="11"/>
      <c r="AL907" s="11"/>
      <c r="AM907" s="11"/>
      <c r="AN907" s="58"/>
    </row>
    <row r="908">
      <c r="E908" s="11"/>
      <c r="F908" s="7"/>
      <c r="G908" s="7"/>
      <c r="H908" s="7"/>
      <c r="I908" s="7"/>
      <c r="J908" s="58"/>
      <c r="K908" s="32"/>
      <c r="L908" s="32"/>
      <c r="M908" s="32"/>
      <c r="N908" s="32"/>
      <c r="O908" s="58"/>
      <c r="AE908" s="11"/>
      <c r="AF908" s="11"/>
      <c r="AG908" s="11"/>
      <c r="AH908" s="11"/>
      <c r="AI908" s="58"/>
      <c r="AJ908" s="11"/>
      <c r="AK908" s="11"/>
      <c r="AL908" s="11"/>
      <c r="AM908" s="11"/>
      <c r="AN908" s="58"/>
    </row>
    <row r="909">
      <c r="E909" s="11"/>
      <c r="F909" s="7"/>
      <c r="G909" s="7"/>
      <c r="H909" s="7"/>
      <c r="I909" s="7"/>
      <c r="J909" s="58"/>
      <c r="K909" s="32"/>
      <c r="L909" s="32"/>
      <c r="M909" s="32"/>
      <c r="N909" s="32"/>
      <c r="O909" s="58"/>
      <c r="AE909" s="11"/>
      <c r="AF909" s="11"/>
      <c r="AG909" s="11"/>
      <c r="AH909" s="11"/>
      <c r="AI909" s="58"/>
      <c r="AJ909" s="11"/>
      <c r="AK909" s="11"/>
      <c r="AL909" s="11"/>
      <c r="AM909" s="11"/>
      <c r="AN909" s="58"/>
    </row>
    <row r="910">
      <c r="E910" s="11"/>
      <c r="F910" s="7"/>
      <c r="G910" s="7"/>
      <c r="H910" s="7"/>
      <c r="I910" s="7"/>
      <c r="J910" s="58"/>
      <c r="K910" s="32"/>
      <c r="L910" s="32"/>
      <c r="M910" s="32"/>
      <c r="N910" s="32"/>
      <c r="O910" s="58"/>
      <c r="AE910" s="11"/>
      <c r="AF910" s="11"/>
      <c r="AG910" s="11"/>
      <c r="AH910" s="11"/>
      <c r="AI910" s="58"/>
      <c r="AJ910" s="11"/>
      <c r="AK910" s="11"/>
      <c r="AL910" s="11"/>
      <c r="AM910" s="11"/>
      <c r="AN910" s="58"/>
    </row>
    <row r="911">
      <c r="E911" s="11"/>
      <c r="F911" s="7"/>
      <c r="G911" s="7"/>
      <c r="H911" s="7"/>
      <c r="I911" s="7"/>
      <c r="J911" s="58"/>
      <c r="K911" s="32"/>
      <c r="L911" s="32"/>
      <c r="M911" s="32"/>
      <c r="N911" s="32"/>
      <c r="O911" s="58"/>
      <c r="AE911" s="11"/>
      <c r="AF911" s="11"/>
      <c r="AG911" s="11"/>
      <c r="AH911" s="11"/>
      <c r="AI911" s="58"/>
      <c r="AJ911" s="11"/>
      <c r="AK911" s="11"/>
      <c r="AL911" s="11"/>
      <c r="AM911" s="11"/>
      <c r="AN911" s="58"/>
    </row>
    <row r="912">
      <c r="E912" s="11"/>
      <c r="F912" s="7"/>
      <c r="G912" s="7"/>
      <c r="H912" s="7"/>
      <c r="I912" s="7"/>
      <c r="J912" s="58"/>
      <c r="K912" s="32"/>
      <c r="L912" s="32"/>
      <c r="M912" s="32"/>
      <c r="N912" s="32"/>
      <c r="O912" s="58"/>
      <c r="AE912" s="11"/>
      <c r="AF912" s="11"/>
      <c r="AG912" s="11"/>
      <c r="AH912" s="11"/>
      <c r="AI912" s="58"/>
      <c r="AJ912" s="11"/>
      <c r="AK912" s="11"/>
      <c r="AL912" s="11"/>
      <c r="AM912" s="11"/>
      <c r="AN912" s="58"/>
    </row>
    <row r="913">
      <c r="E913" s="11"/>
      <c r="F913" s="7"/>
      <c r="G913" s="7"/>
      <c r="H913" s="7"/>
      <c r="I913" s="7"/>
      <c r="J913" s="58"/>
      <c r="K913" s="32"/>
      <c r="L913" s="32"/>
      <c r="M913" s="32"/>
      <c r="N913" s="32"/>
      <c r="O913" s="58"/>
      <c r="AE913" s="11"/>
      <c r="AF913" s="11"/>
      <c r="AG913" s="11"/>
      <c r="AH913" s="11"/>
      <c r="AI913" s="58"/>
      <c r="AJ913" s="11"/>
      <c r="AK913" s="11"/>
      <c r="AL913" s="11"/>
      <c r="AM913" s="11"/>
      <c r="AN913" s="58"/>
    </row>
    <row r="914">
      <c r="E914" s="11"/>
      <c r="F914" s="7"/>
      <c r="G914" s="7"/>
      <c r="H914" s="7"/>
      <c r="I914" s="7"/>
      <c r="J914" s="58"/>
      <c r="K914" s="32"/>
      <c r="L914" s="32"/>
      <c r="M914" s="32"/>
      <c r="N914" s="32"/>
      <c r="O914" s="58"/>
      <c r="AE914" s="11"/>
      <c r="AF914" s="11"/>
      <c r="AG914" s="11"/>
      <c r="AH914" s="11"/>
      <c r="AI914" s="58"/>
      <c r="AJ914" s="11"/>
      <c r="AK914" s="11"/>
      <c r="AL914" s="11"/>
      <c r="AM914" s="11"/>
      <c r="AN914" s="58"/>
    </row>
    <row r="915">
      <c r="E915" s="11"/>
      <c r="F915" s="7"/>
      <c r="G915" s="7"/>
      <c r="H915" s="7"/>
      <c r="I915" s="7"/>
      <c r="J915" s="58"/>
      <c r="K915" s="32"/>
      <c r="L915" s="32"/>
      <c r="M915" s="32"/>
      <c r="N915" s="32"/>
      <c r="O915" s="58"/>
      <c r="AE915" s="11"/>
      <c r="AF915" s="11"/>
      <c r="AG915" s="11"/>
      <c r="AH915" s="11"/>
      <c r="AI915" s="58"/>
      <c r="AJ915" s="11"/>
      <c r="AK915" s="11"/>
      <c r="AL915" s="11"/>
      <c r="AM915" s="11"/>
      <c r="AN915" s="58"/>
    </row>
    <row r="916">
      <c r="E916" s="11"/>
      <c r="F916" s="7"/>
      <c r="G916" s="7"/>
      <c r="H916" s="7"/>
      <c r="I916" s="7"/>
      <c r="J916" s="58"/>
      <c r="K916" s="32"/>
      <c r="L916" s="32"/>
      <c r="M916" s="32"/>
      <c r="N916" s="32"/>
      <c r="O916" s="58"/>
      <c r="AE916" s="11"/>
      <c r="AF916" s="11"/>
      <c r="AG916" s="11"/>
      <c r="AH916" s="11"/>
      <c r="AI916" s="58"/>
      <c r="AJ916" s="11"/>
      <c r="AK916" s="11"/>
      <c r="AL916" s="11"/>
      <c r="AM916" s="11"/>
      <c r="AN916" s="58"/>
    </row>
    <row r="917">
      <c r="E917" s="11"/>
      <c r="F917" s="7"/>
      <c r="G917" s="7"/>
      <c r="H917" s="7"/>
      <c r="I917" s="7"/>
      <c r="J917" s="58"/>
      <c r="K917" s="32"/>
      <c r="L917" s="32"/>
      <c r="M917" s="32"/>
      <c r="N917" s="32"/>
      <c r="O917" s="58"/>
      <c r="AE917" s="11"/>
      <c r="AF917" s="11"/>
      <c r="AG917" s="11"/>
      <c r="AH917" s="11"/>
      <c r="AI917" s="58"/>
      <c r="AJ917" s="11"/>
      <c r="AK917" s="11"/>
      <c r="AL917" s="11"/>
      <c r="AM917" s="11"/>
      <c r="AN917" s="58"/>
    </row>
    <row r="918">
      <c r="E918" s="11"/>
      <c r="F918" s="7"/>
      <c r="G918" s="7"/>
      <c r="H918" s="7"/>
      <c r="I918" s="7"/>
      <c r="J918" s="58"/>
      <c r="K918" s="32"/>
      <c r="L918" s="32"/>
      <c r="M918" s="32"/>
      <c r="N918" s="32"/>
      <c r="O918" s="58"/>
      <c r="AE918" s="11"/>
      <c r="AF918" s="11"/>
      <c r="AG918" s="11"/>
      <c r="AH918" s="11"/>
      <c r="AI918" s="58"/>
      <c r="AJ918" s="11"/>
      <c r="AK918" s="11"/>
      <c r="AL918" s="11"/>
      <c r="AM918" s="11"/>
      <c r="AN918" s="58"/>
    </row>
    <row r="919">
      <c r="E919" s="11"/>
      <c r="F919" s="7"/>
      <c r="G919" s="7"/>
      <c r="H919" s="7"/>
      <c r="I919" s="7"/>
      <c r="J919" s="58"/>
      <c r="K919" s="32"/>
      <c r="L919" s="32"/>
      <c r="M919" s="32"/>
      <c r="N919" s="32"/>
      <c r="O919" s="58"/>
      <c r="AE919" s="11"/>
      <c r="AF919" s="11"/>
      <c r="AG919" s="11"/>
      <c r="AH919" s="11"/>
      <c r="AI919" s="58"/>
      <c r="AJ919" s="11"/>
      <c r="AK919" s="11"/>
      <c r="AL919" s="11"/>
      <c r="AM919" s="11"/>
      <c r="AN919" s="58"/>
    </row>
    <row r="920">
      <c r="E920" s="11"/>
      <c r="F920" s="7"/>
      <c r="G920" s="7"/>
      <c r="H920" s="7"/>
      <c r="I920" s="7"/>
      <c r="J920" s="58"/>
      <c r="K920" s="32"/>
      <c r="L920" s="32"/>
      <c r="M920" s="32"/>
      <c r="N920" s="32"/>
      <c r="O920" s="58"/>
      <c r="AE920" s="11"/>
      <c r="AF920" s="11"/>
      <c r="AG920" s="11"/>
      <c r="AH920" s="11"/>
      <c r="AI920" s="58"/>
      <c r="AJ920" s="11"/>
      <c r="AK920" s="11"/>
      <c r="AL920" s="11"/>
      <c r="AM920" s="11"/>
      <c r="AN920" s="58"/>
    </row>
    <row r="921">
      <c r="E921" s="11"/>
      <c r="F921" s="7"/>
      <c r="G921" s="7"/>
      <c r="H921" s="7"/>
      <c r="I921" s="7"/>
      <c r="J921" s="58"/>
      <c r="K921" s="32"/>
      <c r="L921" s="32"/>
      <c r="M921" s="32"/>
      <c r="N921" s="32"/>
      <c r="O921" s="58"/>
      <c r="AE921" s="11"/>
      <c r="AF921" s="11"/>
      <c r="AG921" s="11"/>
      <c r="AH921" s="11"/>
      <c r="AI921" s="58"/>
      <c r="AJ921" s="11"/>
      <c r="AK921" s="11"/>
      <c r="AL921" s="11"/>
      <c r="AM921" s="11"/>
      <c r="AN921" s="58"/>
    </row>
    <row r="922">
      <c r="E922" s="11"/>
      <c r="F922" s="7"/>
      <c r="G922" s="7"/>
      <c r="H922" s="7"/>
      <c r="I922" s="7"/>
      <c r="J922" s="58"/>
      <c r="K922" s="32"/>
      <c r="L922" s="32"/>
      <c r="M922" s="32"/>
      <c r="N922" s="32"/>
      <c r="O922" s="58"/>
      <c r="AE922" s="11"/>
      <c r="AF922" s="11"/>
      <c r="AG922" s="11"/>
      <c r="AH922" s="11"/>
      <c r="AI922" s="58"/>
      <c r="AJ922" s="11"/>
      <c r="AK922" s="11"/>
      <c r="AL922" s="11"/>
      <c r="AM922" s="11"/>
      <c r="AN922" s="58"/>
    </row>
    <row r="923">
      <c r="E923" s="11"/>
      <c r="F923" s="7"/>
      <c r="G923" s="7"/>
      <c r="H923" s="7"/>
      <c r="I923" s="7"/>
      <c r="J923" s="58"/>
      <c r="K923" s="32"/>
      <c r="L923" s="32"/>
      <c r="M923" s="32"/>
      <c r="N923" s="32"/>
      <c r="O923" s="58"/>
      <c r="AE923" s="11"/>
      <c r="AF923" s="11"/>
      <c r="AG923" s="11"/>
      <c r="AH923" s="11"/>
      <c r="AI923" s="58"/>
      <c r="AJ923" s="11"/>
      <c r="AK923" s="11"/>
      <c r="AL923" s="11"/>
      <c r="AM923" s="11"/>
      <c r="AN923" s="58"/>
    </row>
    <row r="924">
      <c r="E924" s="11"/>
      <c r="F924" s="7"/>
      <c r="G924" s="7"/>
      <c r="H924" s="7"/>
      <c r="I924" s="7"/>
      <c r="J924" s="58"/>
      <c r="K924" s="32"/>
      <c r="L924" s="32"/>
      <c r="M924" s="32"/>
      <c r="N924" s="32"/>
      <c r="O924" s="58"/>
      <c r="AE924" s="11"/>
      <c r="AF924" s="11"/>
      <c r="AG924" s="11"/>
      <c r="AH924" s="11"/>
      <c r="AI924" s="58"/>
      <c r="AJ924" s="11"/>
      <c r="AK924" s="11"/>
      <c r="AL924" s="11"/>
      <c r="AM924" s="11"/>
      <c r="AN924" s="58"/>
    </row>
    <row r="925">
      <c r="E925" s="11"/>
      <c r="F925" s="7"/>
      <c r="G925" s="7"/>
      <c r="H925" s="7"/>
      <c r="I925" s="7"/>
      <c r="J925" s="58"/>
      <c r="K925" s="32"/>
      <c r="L925" s="32"/>
      <c r="M925" s="32"/>
      <c r="N925" s="32"/>
      <c r="O925" s="58"/>
      <c r="AE925" s="11"/>
      <c r="AF925" s="11"/>
      <c r="AG925" s="11"/>
      <c r="AH925" s="11"/>
      <c r="AI925" s="58"/>
      <c r="AJ925" s="11"/>
      <c r="AK925" s="11"/>
      <c r="AL925" s="11"/>
      <c r="AM925" s="11"/>
      <c r="AN925" s="58"/>
    </row>
    <row r="926">
      <c r="E926" s="11"/>
      <c r="F926" s="7"/>
      <c r="G926" s="7"/>
      <c r="H926" s="7"/>
      <c r="I926" s="7"/>
      <c r="J926" s="58"/>
      <c r="K926" s="32"/>
      <c r="L926" s="32"/>
      <c r="M926" s="32"/>
      <c r="N926" s="32"/>
      <c r="O926" s="58"/>
      <c r="AE926" s="11"/>
      <c r="AF926" s="11"/>
      <c r="AG926" s="11"/>
      <c r="AH926" s="11"/>
      <c r="AI926" s="58"/>
      <c r="AJ926" s="11"/>
      <c r="AK926" s="11"/>
      <c r="AL926" s="11"/>
      <c r="AM926" s="11"/>
      <c r="AN926" s="58"/>
    </row>
    <row r="927">
      <c r="E927" s="11"/>
      <c r="F927" s="7"/>
      <c r="G927" s="7"/>
      <c r="H927" s="7"/>
      <c r="I927" s="7"/>
      <c r="J927" s="58"/>
      <c r="K927" s="32"/>
      <c r="L927" s="32"/>
      <c r="M927" s="32"/>
      <c r="N927" s="32"/>
      <c r="O927" s="58"/>
      <c r="AE927" s="11"/>
      <c r="AF927" s="11"/>
      <c r="AG927" s="11"/>
      <c r="AH927" s="11"/>
      <c r="AI927" s="58"/>
      <c r="AJ927" s="11"/>
      <c r="AK927" s="11"/>
      <c r="AL927" s="11"/>
      <c r="AM927" s="11"/>
      <c r="AN927" s="58"/>
    </row>
    <row r="928">
      <c r="E928" s="11"/>
      <c r="F928" s="7"/>
      <c r="G928" s="7"/>
      <c r="H928" s="7"/>
      <c r="I928" s="7"/>
      <c r="J928" s="58"/>
      <c r="K928" s="32"/>
      <c r="L928" s="32"/>
      <c r="M928" s="32"/>
      <c r="N928" s="32"/>
      <c r="O928" s="58"/>
      <c r="AE928" s="11"/>
      <c r="AF928" s="11"/>
      <c r="AG928" s="11"/>
      <c r="AH928" s="11"/>
      <c r="AI928" s="58"/>
      <c r="AJ928" s="11"/>
      <c r="AK928" s="11"/>
      <c r="AL928" s="11"/>
      <c r="AM928" s="11"/>
      <c r="AN928" s="58"/>
    </row>
    <row r="929">
      <c r="E929" s="11"/>
      <c r="F929" s="7"/>
      <c r="G929" s="7"/>
      <c r="H929" s="7"/>
      <c r="I929" s="7"/>
      <c r="J929" s="58"/>
      <c r="K929" s="32"/>
      <c r="L929" s="32"/>
      <c r="M929" s="32"/>
      <c r="N929" s="32"/>
      <c r="O929" s="58"/>
      <c r="AE929" s="11"/>
      <c r="AF929" s="11"/>
      <c r="AG929" s="11"/>
      <c r="AH929" s="11"/>
      <c r="AI929" s="58"/>
      <c r="AJ929" s="11"/>
      <c r="AK929" s="11"/>
      <c r="AL929" s="11"/>
      <c r="AM929" s="11"/>
      <c r="AN929" s="58"/>
    </row>
    <row r="930">
      <c r="E930" s="11"/>
      <c r="F930" s="7"/>
      <c r="G930" s="7"/>
      <c r="H930" s="7"/>
      <c r="I930" s="7"/>
      <c r="J930" s="58"/>
      <c r="K930" s="32"/>
      <c r="L930" s="32"/>
      <c r="M930" s="32"/>
      <c r="N930" s="32"/>
      <c r="O930" s="58"/>
      <c r="AE930" s="11"/>
      <c r="AF930" s="11"/>
      <c r="AG930" s="11"/>
      <c r="AH930" s="11"/>
      <c r="AI930" s="58"/>
      <c r="AJ930" s="11"/>
      <c r="AK930" s="11"/>
      <c r="AL930" s="11"/>
      <c r="AM930" s="11"/>
      <c r="AN930" s="58"/>
    </row>
    <row r="931">
      <c r="E931" s="11"/>
      <c r="F931" s="7"/>
      <c r="G931" s="7"/>
      <c r="H931" s="7"/>
      <c r="I931" s="7"/>
      <c r="J931" s="58"/>
      <c r="K931" s="32"/>
      <c r="L931" s="32"/>
      <c r="M931" s="32"/>
      <c r="N931" s="32"/>
      <c r="O931" s="58"/>
      <c r="AE931" s="11"/>
      <c r="AF931" s="11"/>
      <c r="AG931" s="11"/>
      <c r="AH931" s="11"/>
      <c r="AI931" s="58"/>
      <c r="AJ931" s="11"/>
      <c r="AK931" s="11"/>
      <c r="AL931" s="11"/>
      <c r="AM931" s="11"/>
      <c r="AN931" s="58"/>
    </row>
    <row r="932">
      <c r="E932" s="11"/>
      <c r="F932" s="7"/>
      <c r="G932" s="7"/>
      <c r="H932" s="7"/>
      <c r="I932" s="7"/>
      <c r="J932" s="58"/>
      <c r="K932" s="32"/>
      <c r="L932" s="32"/>
      <c r="M932" s="32"/>
      <c r="N932" s="32"/>
      <c r="O932" s="58"/>
      <c r="AE932" s="11"/>
      <c r="AF932" s="11"/>
      <c r="AG932" s="11"/>
      <c r="AH932" s="11"/>
      <c r="AI932" s="58"/>
      <c r="AJ932" s="11"/>
      <c r="AK932" s="11"/>
      <c r="AL932" s="11"/>
      <c r="AM932" s="11"/>
      <c r="AN932" s="58"/>
    </row>
    <row r="933">
      <c r="E933" s="11"/>
      <c r="F933" s="7"/>
      <c r="G933" s="7"/>
      <c r="H933" s="7"/>
      <c r="I933" s="7"/>
      <c r="J933" s="58"/>
      <c r="K933" s="32"/>
      <c r="L933" s="32"/>
      <c r="M933" s="32"/>
      <c r="N933" s="32"/>
      <c r="O933" s="58"/>
      <c r="AE933" s="11"/>
      <c r="AF933" s="11"/>
      <c r="AG933" s="11"/>
      <c r="AH933" s="11"/>
      <c r="AI933" s="58"/>
      <c r="AJ933" s="11"/>
      <c r="AK933" s="11"/>
      <c r="AL933" s="11"/>
      <c r="AM933" s="11"/>
      <c r="AN933" s="58"/>
    </row>
    <row r="934">
      <c r="E934" s="11"/>
      <c r="F934" s="7"/>
      <c r="G934" s="7"/>
      <c r="H934" s="7"/>
      <c r="I934" s="7"/>
      <c r="J934" s="58"/>
      <c r="K934" s="32"/>
      <c r="L934" s="32"/>
      <c r="M934" s="32"/>
      <c r="N934" s="32"/>
      <c r="O934" s="58"/>
      <c r="AE934" s="11"/>
      <c r="AF934" s="11"/>
      <c r="AG934" s="11"/>
      <c r="AH934" s="11"/>
      <c r="AI934" s="58"/>
      <c r="AJ934" s="11"/>
      <c r="AK934" s="11"/>
      <c r="AL934" s="11"/>
      <c r="AM934" s="11"/>
      <c r="AN934" s="58"/>
    </row>
    <row r="935">
      <c r="E935" s="11"/>
      <c r="F935" s="7"/>
      <c r="G935" s="7"/>
      <c r="H935" s="7"/>
      <c r="I935" s="7"/>
      <c r="J935" s="58"/>
      <c r="K935" s="32"/>
      <c r="L935" s="32"/>
      <c r="M935" s="32"/>
      <c r="N935" s="32"/>
      <c r="O935" s="58"/>
      <c r="AE935" s="11"/>
      <c r="AF935" s="11"/>
      <c r="AG935" s="11"/>
      <c r="AH935" s="11"/>
      <c r="AI935" s="58"/>
      <c r="AJ935" s="11"/>
      <c r="AK935" s="11"/>
      <c r="AL935" s="11"/>
      <c r="AM935" s="11"/>
      <c r="AN935" s="58"/>
    </row>
    <row r="936">
      <c r="E936" s="11"/>
      <c r="F936" s="7"/>
      <c r="G936" s="7"/>
      <c r="H936" s="7"/>
      <c r="I936" s="7"/>
      <c r="J936" s="58"/>
      <c r="K936" s="32"/>
      <c r="L936" s="32"/>
      <c r="M936" s="32"/>
      <c r="N936" s="32"/>
      <c r="O936" s="58"/>
      <c r="AE936" s="11"/>
      <c r="AF936" s="11"/>
      <c r="AG936" s="11"/>
      <c r="AH936" s="11"/>
      <c r="AI936" s="58"/>
      <c r="AJ936" s="11"/>
      <c r="AK936" s="11"/>
      <c r="AL936" s="11"/>
      <c r="AM936" s="11"/>
      <c r="AN936" s="58"/>
    </row>
    <row r="937">
      <c r="E937" s="11"/>
      <c r="F937" s="7"/>
      <c r="G937" s="7"/>
      <c r="H937" s="7"/>
      <c r="I937" s="7"/>
      <c r="J937" s="58"/>
      <c r="K937" s="32"/>
      <c r="L937" s="32"/>
      <c r="M937" s="32"/>
      <c r="N937" s="32"/>
      <c r="O937" s="58"/>
      <c r="AE937" s="11"/>
      <c r="AF937" s="11"/>
      <c r="AG937" s="11"/>
      <c r="AH937" s="11"/>
      <c r="AI937" s="58"/>
      <c r="AJ937" s="11"/>
      <c r="AK937" s="11"/>
      <c r="AL937" s="11"/>
      <c r="AM937" s="11"/>
      <c r="AN937" s="58"/>
    </row>
    <row r="938">
      <c r="E938" s="11"/>
      <c r="F938" s="7"/>
      <c r="G938" s="7"/>
      <c r="H938" s="7"/>
      <c r="I938" s="7"/>
      <c r="J938" s="58"/>
      <c r="K938" s="32"/>
      <c r="L938" s="32"/>
      <c r="M938" s="32"/>
      <c r="N938" s="32"/>
      <c r="O938" s="58"/>
      <c r="AE938" s="11"/>
      <c r="AF938" s="11"/>
      <c r="AG938" s="11"/>
      <c r="AH938" s="11"/>
      <c r="AI938" s="58"/>
      <c r="AJ938" s="11"/>
      <c r="AK938" s="11"/>
      <c r="AL938" s="11"/>
      <c r="AM938" s="11"/>
      <c r="AN938" s="58"/>
    </row>
    <row r="939">
      <c r="E939" s="11"/>
      <c r="F939" s="7"/>
      <c r="G939" s="7"/>
      <c r="H939" s="7"/>
      <c r="I939" s="7"/>
      <c r="J939" s="58"/>
      <c r="K939" s="32"/>
      <c r="L939" s="32"/>
      <c r="M939" s="32"/>
      <c r="N939" s="32"/>
      <c r="O939" s="58"/>
      <c r="AE939" s="11"/>
      <c r="AF939" s="11"/>
      <c r="AG939" s="11"/>
      <c r="AH939" s="11"/>
      <c r="AI939" s="58"/>
      <c r="AJ939" s="11"/>
      <c r="AK939" s="11"/>
      <c r="AL939" s="11"/>
      <c r="AM939" s="11"/>
      <c r="AN939" s="58"/>
    </row>
    <row r="940">
      <c r="E940" s="11"/>
      <c r="F940" s="7"/>
      <c r="G940" s="7"/>
      <c r="H940" s="7"/>
      <c r="I940" s="7"/>
      <c r="J940" s="58"/>
      <c r="K940" s="32"/>
      <c r="L940" s="32"/>
      <c r="M940" s="32"/>
      <c r="N940" s="32"/>
      <c r="O940" s="58"/>
      <c r="AE940" s="11"/>
      <c r="AF940" s="11"/>
      <c r="AG940" s="11"/>
      <c r="AH940" s="11"/>
      <c r="AI940" s="58"/>
      <c r="AJ940" s="11"/>
      <c r="AK940" s="11"/>
      <c r="AL940" s="11"/>
      <c r="AM940" s="11"/>
      <c r="AN940" s="58"/>
    </row>
    <row r="941">
      <c r="E941" s="11"/>
      <c r="F941" s="7"/>
      <c r="G941" s="7"/>
      <c r="H941" s="7"/>
      <c r="I941" s="7"/>
      <c r="J941" s="58"/>
      <c r="K941" s="32"/>
      <c r="L941" s="32"/>
      <c r="M941" s="32"/>
      <c r="N941" s="32"/>
      <c r="O941" s="58"/>
      <c r="AE941" s="11"/>
      <c r="AF941" s="11"/>
      <c r="AG941" s="11"/>
      <c r="AH941" s="11"/>
      <c r="AI941" s="58"/>
      <c r="AJ941" s="11"/>
      <c r="AK941" s="11"/>
      <c r="AL941" s="11"/>
      <c r="AM941" s="11"/>
      <c r="AN941" s="58"/>
    </row>
    <row r="942">
      <c r="E942" s="11"/>
      <c r="F942" s="7"/>
      <c r="G942" s="7"/>
      <c r="H942" s="7"/>
      <c r="I942" s="7"/>
      <c r="J942" s="58"/>
      <c r="K942" s="32"/>
      <c r="L942" s="32"/>
      <c r="M942" s="32"/>
      <c r="N942" s="32"/>
      <c r="O942" s="58"/>
      <c r="AE942" s="11"/>
      <c r="AF942" s="11"/>
      <c r="AG942" s="11"/>
      <c r="AH942" s="11"/>
      <c r="AI942" s="58"/>
      <c r="AJ942" s="11"/>
      <c r="AK942" s="11"/>
      <c r="AL942" s="11"/>
      <c r="AM942" s="11"/>
      <c r="AN942" s="58"/>
    </row>
    <row r="943">
      <c r="E943" s="11"/>
      <c r="F943" s="7"/>
      <c r="G943" s="7"/>
      <c r="H943" s="7"/>
      <c r="I943" s="7"/>
      <c r="J943" s="58"/>
      <c r="K943" s="32"/>
      <c r="L943" s="32"/>
      <c r="M943" s="32"/>
      <c r="N943" s="32"/>
      <c r="O943" s="58"/>
      <c r="AE943" s="11"/>
      <c r="AF943" s="11"/>
      <c r="AG943" s="11"/>
      <c r="AH943" s="11"/>
      <c r="AI943" s="58"/>
      <c r="AJ943" s="11"/>
      <c r="AK943" s="11"/>
      <c r="AL943" s="11"/>
      <c r="AM943" s="11"/>
      <c r="AN943" s="58"/>
    </row>
    <row r="944">
      <c r="E944" s="11"/>
      <c r="F944" s="7"/>
      <c r="G944" s="7"/>
      <c r="H944" s="7"/>
      <c r="I944" s="7"/>
      <c r="J944" s="58"/>
      <c r="K944" s="32"/>
      <c r="L944" s="32"/>
      <c r="M944" s="32"/>
      <c r="N944" s="32"/>
      <c r="O944" s="58"/>
      <c r="AE944" s="11"/>
      <c r="AF944" s="11"/>
      <c r="AG944" s="11"/>
      <c r="AH944" s="11"/>
      <c r="AI944" s="58"/>
      <c r="AJ944" s="11"/>
      <c r="AK944" s="11"/>
      <c r="AL944" s="11"/>
      <c r="AM944" s="11"/>
      <c r="AN944" s="58"/>
    </row>
    <row r="945">
      <c r="E945" s="11"/>
      <c r="F945" s="7"/>
      <c r="G945" s="7"/>
      <c r="H945" s="7"/>
      <c r="I945" s="7"/>
      <c r="J945" s="58"/>
      <c r="K945" s="32"/>
      <c r="L945" s="32"/>
      <c r="M945" s="32"/>
      <c r="N945" s="32"/>
      <c r="O945" s="58"/>
      <c r="AE945" s="11"/>
      <c r="AF945" s="11"/>
      <c r="AG945" s="11"/>
      <c r="AH945" s="11"/>
      <c r="AI945" s="58"/>
      <c r="AJ945" s="11"/>
      <c r="AK945" s="11"/>
      <c r="AL945" s="11"/>
      <c r="AM945" s="11"/>
      <c r="AN945" s="58"/>
    </row>
    <row r="946">
      <c r="E946" s="11"/>
      <c r="F946" s="7"/>
      <c r="G946" s="7"/>
      <c r="H946" s="7"/>
      <c r="I946" s="7"/>
      <c r="J946" s="58"/>
      <c r="K946" s="32"/>
      <c r="L946" s="32"/>
      <c r="M946" s="32"/>
      <c r="N946" s="32"/>
      <c r="O946" s="58"/>
      <c r="AE946" s="11"/>
      <c r="AF946" s="11"/>
      <c r="AG946" s="11"/>
      <c r="AH946" s="11"/>
      <c r="AI946" s="58"/>
      <c r="AJ946" s="11"/>
      <c r="AK946" s="11"/>
      <c r="AL946" s="11"/>
      <c r="AM946" s="11"/>
      <c r="AN946" s="58"/>
    </row>
    <row r="947">
      <c r="E947" s="11"/>
      <c r="F947" s="7"/>
      <c r="G947" s="7"/>
      <c r="H947" s="7"/>
      <c r="I947" s="7"/>
      <c r="J947" s="58"/>
      <c r="K947" s="32"/>
      <c r="L947" s="32"/>
      <c r="M947" s="32"/>
      <c r="N947" s="32"/>
      <c r="O947" s="58"/>
      <c r="AE947" s="11"/>
      <c r="AF947" s="11"/>
      <c r="AG947" s="11"/>
      <c r="AH947" s="11"/>
      <c r="AI947" s="58"/>
      <c r="AJ947" s="11"/>
      <c r="AK947" s="11"/>
      <c r="AL947" s="11"/>
      <c r="AM947" s="11"/>
      <c r="AN947" s="58"/>
    </row>
    <row r="948">
      <c r="E948" s="11"/>
      <c r="F948" s="7"/>
      <c r="G948" s="7"/>
      <c r="H948" s="7"/>
      <c r="I948" s="7"/>
      <c r="J948" s="58"/>
      <c r="K948" s="32"/>
      <c r="L948" s="32"/>
      <c r="M948" s="32"/>
      <c r="N948" s="32"/>
      <c r="O948" s="58"/>
      <c r="AE948" s="11"/>
      <c r="AF948" s="11"/>
      <c r="AG948" s="11"/>
      <c r="AH948" s="11"/>
      <c r="AI948" s="58"/>
      <c r="AJ948" s="11"/>
      <c r="AK948" s="11"/>
      <c r="AL948" s="11"/>
      <c r="AM948" s="11"/>
      <c r="AN948" s="58"/>
    </row>
    <row r="949">
      <c r="E949" s="11"/>
      <c r="F949" s="7"/>
      <c r="G949" s="7"/>
      <c r="H949" s="7"/>
      <c r="I949" s="7"/>
      <c r="J949" s="58"/>
      <c r="K949" s="32"/>
      <c r="L949" s="32"/>
      <c r="M949" s="32"/>
      <c r="N949" s="32"/>
      <c r="O949" s="58"/>
      <c r="AE949" s="11"/>
      <c r="AF949" s="11"/>
      <c r="AG949" s="11"/>
      <c r="AH949" s="11"/>
      <c r="AI949" s="58"/>
      <c r="AJ949" s="11"/>
      <c r="AK949" s="11"/>
      <c r="AL949" s="11"/>
      <c r="AM949" s="11"/>
      <c r="AN949" s="58"/>
    </row>
    <row r="950">
      <c r="E950" s="11"/>
      <c r="F950" s="7"/>
      <c r="G950" s="7"/>
      <c r="H950" s="7"/>
      <c r="I950" s="7"/>
      <c r="J950" s="58"/>
      <c r="K950" s="32"/>
      <c r="L950" s="32"/>
      <c r="M950" s="32"/>
      <c r="N950" s="32"/>
      <c r="O950" s="58"/>
      <c r="AE950" s="11"/>
      <c r="AF950" s="11"/>
      <c r="AG950" s="11"/>
      <c r="AH950" s="11"/>
      <c r="AI950" s="58"/>
      <c r="AJ950" s="11"/>
      <c r="AK950" s="11"/>
      <c r="AL950" s="11"/>
      <c r="AM950" s="11"/>
      <c r="AN950" s="58"/>
    </row>
    <row r="951">
      <c r="E951" s="11"/>
      <c r="F951" s="7"/>
      <c r="G951" s="7"/>
      <c r="H951" s="7"/>
      <c r="I951" s="7"/>
      <c r="J951" s="58"/>
      <c r="K951" s="32"/>
      <c r="L951" s="32"/>
      <c r="M951" s="32"/>
      <c r="N951" s="32"/>
      <c r="O951" s="58"/>
      <c r="AE951" s="11"/>
      <c r="AF951" s="11"/>
      <c r="AG951" s="11"/>
      <c r="AH951" s="11"/>
      <c r="AI951" s="58"/>
      <c r="AJ951" s="11"/>
      <c r="AK951" s="11"/>
      <c r="AL951" s="11"/>
      <c r="AM951" s="11"/>
      <c r="AN951" s="58"/>
    </row>
    <row r="952">
      <c r="E952" s="11"/>
      <c r="F952" s="7"/>
      <c r="G952" s="7"/>
      <c r="H952" s="7"/>
      <c r="I952" s="7"/>
      <c r="J952" s="58"/>
      <c r="K952" s="32"/>
      <c r="L952" s="32"/>
      <c r="M952" s="32"/>
      <c r="N952" s="32"/>
      <c r="O952" s="58"/>
      <c r="AE952" s="11"/>
      <c r="AF952" s="11"/>
      <c r="AG952" s="11"/>
      <c r="AH952" s="11"/>
      <c r="AI952" s="58"/>
      <c r="AJ952" s="11"/>
      <c r="AK952" s="11"/>
      <c r="AL952" s="11"/>
      <c r="AM952" s="11"/>
      <c r="AN952" s="58"/>
    </row>
    <row r="953">
      <c r="E953" s="11"/>
      <c r="F953" s="7"/>
      <c r="G953" s="7"/>
      <c r="H953" s="7"/>
      <c r="I953" s="7"/>
      <c r="J953" s="58"/>
      <c r="K953" s="32"/>
      <c r="L953" s="32"/>
      <c r="M953" s="32"/>
      <c r="N953" s="32"/>
      <c r="O953" s="58"/>
      <c r="AE953" s="11"/>
      <c r="AF953" s="11"/>
      <c r="AG953" s="11"/>
      <c r="AH953" s="11"/>
      <c r="AI953" s="58"/>
      <c r="AJ953" s="11"/>
      <c r="AK953" s="11"/>
      <c r="AL953" s="11"/>
      <c r="AM953" s="11"/>
      <c r="AN953" s="58"/>
    </row>
    <row r="954">
      <c r="E954" s="11"/>
      <c r="F954" s="7"/>
      <c r="G954" s="7"/>
      <c r="H954" s="7"/>
      <c r="I954" s="7"/>
      <c r="J954" s="58"/>
      <c r="K954" s="32"/>
      <c r="L954" s="32"/>
      <c r="M954" s="32"/>
      <c r="N954" s="32"/>
      <c r="O954" s="58"/>
      <c r="AE954" s="11"/>
      <c r="AF954" s="11"/>
      <c r="AG954" s="11"/>
      <c r="AH954" s="11"/>
      <c r="AI954" s="58"/>
      <c r="AJ954" s="11"/>
      <c r="AK954" s="11"/>
      <c r="AL954" s="11"/>
      <c r="AM954" s="11"/>
      <c r="AN954" s="58"/>
    </row>
    <row r="955">
      <c r="E955" s="11"/>
      <c r="F955" s="7"/>
      <c r="G955" s="7"/>
      <c r="H955" s="7"/>
      <c r="I955" s="7"/>
      <c r="J955" s="58"/>
      <c r="K955" s="32"/>
      <c r="L955" s="32"/>
      <c r="M955" s="32"/>
      <c r="N955" s="32"/>
      <c r="O955" s="58"/>
      <c r="AE955" s="11"/>
      <c r="AF955" s="11"/>
      <c r="AG955" s="11"/>
      <c r="AH955" s="11"/>
      <c r="AI955" s="58"/>
      <c r="AJ955" s="11"/>
      <c r="AK955" s="11"/>
      <c r="AL955" s="11"/>
      <c r="AM955" s="11"/>
      <c r="AN955" s="58"/>
    </row>
    <row r="956">
      <c r="E956" s="11"/>
      <c r="F956" s="7"/>
      <c r="G956" s="7"/>
      <c r="H956" s="7"/>
      <c r="I956" s="7"/>
      <c r="J956" s="58"/>
      <c r="K956" s="32"/>
      <c r="L956" s="32"/>
      <c r="M956" s="32"/>
      <c r="N956" s="32"/>
      <c r="O956" s="58"/>
      <c r="AE956" s="11"/>
      <c r="AF956" s="11"/>
      <c r="AG956" s="11"/>
      <c r="AH956" s="11"/>
      <c r="AI956" s="58"/>
      <c r="AJ956" s="11"/>
      <c r="AK956" s="11"/>
      <c r="AL956" s="11"/>
      <c r="AM956" s="11"/>
      <c r="AN956" s="58"/>
    </row>
    <row r="957">
      <c r="E957" s="11"/>
      <c r="F957" s="7"/>
      <c r="G957" s="7"/>
      <c r="H957" s="7"/>
      <c r="I957" s="7"/>
      <c r="J957" s="58"/>
      <c r="K957" s="32"/>
      <c r="L957" s="32"/>
      <c r="M957" s="32"/>
      <c r="N957" s="32"/>
      <c r="O957" s="58"/>
      <c r="AE957" s="11"/>
      <c r="AF957" s="11"/>
      <c r="AG957" s="11"/>
      <c r="AH957" s="11"/>
      <c r="AI957" s="58"/>
      <c r="AJ957" s="11"/>
      <c r="AK957" s="11"/>
      <c r="AL957" s="11"/>
      <c r="AM957" s="11"/>
      <c r="AN957" s="58"/>
    </row>
    <row r="958">
      <c r="E958" s="11"/>
      <c r="F958" s="7"/>
      <c r="G958" s="7"/>
      <c r="H958" s="7"/>
      <c r="I958" s="7"/>
      <c r="J958" s="58"/>
      <c r="K958" s="32"/>
      <c r="L958" s="32"/>
      <c r="M958" s="32"/>
      <c r="N958" s="32"/>
      <c r="O958" s="58"/>
      <c r="AE958" s="11"/>
      <c r="AF958" s="11"/>
      <c r="AG958" s="11"/>
      <c r="AH958" s="11"/>
      <c r="AI958" s="58"/>
      <c r="AJ958" s="11"/>
      <c r="AK958" s="11"/>
      <c r="AL958" s="11"/>
      <c r="AM958" s="11"/>
      <c r="AN958" s="58"/>
    </row>
    <row r="959">
      <c r="E959" s="11"/>
      <c r="F959" s="7"/>
      <c r="G959" s="7"/>
      <c r="H959" s="7"/>
      <c r="I959" s="7"/>
      <c r="J959" s="58"/>
      <c r="K959" s="32"/>
      <c r="L959" s="32"/>
      <c r="M959" s="32"/>
      <c r="N959" s="32"/>
      <c r="O959" s="58"/>
      <c r="AE959" s="11"/>
      <c r="AF959" s="11"/>
      <c r="AG959" s="11"/>
      <c r="AH959" s="11"/>
      <c r="AI959" s="58"/>
      <c r="AJ959" s="11"/>
      <c r="AK959" s="11"/>
      <c r="AL959" s="11"/>
      <c r="AM959" s="11"/>
      <c r="AN959" s="58"/>
    </row>
    <row r="960">
      <c r="E960" s="11"/>
      <c r="F960" s="7"/>
      <c r="G960" s="7"/>
      <c r="H960" s="7"/>
      <c r="I960" s="7"/>
      <c r="J960" s="58"/>
      <c r="K960" s="32"/>
      <c r="L960" s="32"/>
      <c r="M960" s="32"/>
      <c r="N960" s="32"/>
      <c r="O960" s="58"/>
      <c r="AE960" s="11"/>
      <c r="AF960" s="11"/>
      <c r="AG960" s="11"/>
      <c r="AH960" s="11"/>
      <c r="AI960" s="58"/>
      <c r="AJ960" s="11"/>
      <c r="AK960" s="11"/>
      <c r="AL960" s="11"/>
      <c r="AM960" s="11"/>
      <c r="AN960" s="58"/>
    </row>
    <row r="961">
      <c r="E961" s="11"/>
      <c r="F961" s="7"/>
      <c r="G961" s="7"/>
      <c r="H961" s="7"/>
      <c r="I961" s="7"/>
      <c r="J961" s="58"/>
      <c r="K961" s="32"/>
      <c r="L961" s="32"/>
      <c r="M961" s="32"/>
      <c r="N961" s="32"/>
      <c r="O961" s="58"/>
      <c r="AE961" s="11"/>
      <c r="AF961" s="11"/>
      <c r="AG961" s="11"/>
      <c r="AH961" s="11"/>
      <c r="AI961" s="58"/>
      <c r="AJ961" s="11"/>
      <c r="AK961" s="11"/>
      <c r="AL961" s="11"/>
      <c r="AM961" s="11"/>
      <c r="AN961" s="58"/>
    </row>
    <row r="962">
      <c r="E962" s="11"/>
      <c r="F962" s="7"/>
      <c r="G962" s="7"/>
      <c r="H962" s="7"/>
      <c r="I962" s="7"/>
      <c r="J962" s="58"/>
      <c r="K962" s="32"/>
      <c r="L962" s="32"/>
      <c r="M962" s="32"/>
      <c r="N962" s="32"/>
      <c r="O962" s="58"/>
      <c r="AE962" s="11"/>
      <c r="AF962" s="11"/>
      <c r="AG962" s="11"/>
      <c r="AH962" s="11"/>
      <c r="AI962" s="58"/>
      <c r="AJ962" s="11"/>
      <c r="AK962" s="11"/>
      <c r="AL962" s="11"/>
      <c r="AM962" s="11"/>
      <c r="AN962" s="58"/>
    </row>
    <row r="963">
      <c r="E963" s="11"/>
      <c r="F963" s="7"/>
      <c r="G963" s="7"/>
      <c r="H963" s="7"/>
      <c r="I963" s="7"/>
      <c r="J963" s="58"/>
      <c r="K963" s="32"/>
      <c r="L963" s="32"/>
      <c r="M963" s="32"/>
      <c r="N963" s="32"/>
      <c r="O963" s="58"/>
      <c r="AE963" s="11"/>
      <c r="AF963" s="11"/>
      <c r="AG963" s="11"/>
      <c r="AH963" s="11"/>
      <c r="AI963" s="58"/>
      <c r="AJ963" s="11"/>
      <c r="AK963" s="11"/>
      <c r="AL963" s="11"/>
      <c r="AM963" s="11"/>
      <c r="AN963" s="58"/>
    </row>
    <row r="964">
      <c r="E964" s="11"/>
      <c r="F964" s="7"/>
      <c r="G964" s="7"/>
      <c r="H964" s="7"/>
      <c r="I964" s="7"/>
      <c r="J964" s="58"/>
      <c r="K964" s="32"/>
      <c r="L964" s="32"/>
      <c r="M964" s="32"/>
      <c r="N964" s="32"/>
      <c r="O964" s="58"/>
      <c r="AE964" s="11"/>
      <c r="AF964" s="11"/>
      <c r="AG964" s="11"/>
      <c r="AH964" s="11"/>
      <c r="AI964" s="58"/>
      <c r="AJ964" s="11"/>
      <c r="AK964" s="11"/>
      <c r="AL964" s="11"/>
      <c r="AM964" s="11"/>
      <c r="AN964" s="58"/>
    </row>
    <row r="965">
      <c r="E965" s="11"/>
      <c r="F965" s="7"/>
      <c r="G965" s="7"/>
      <c r="H965" s="7"/>
      <c r="I965" s="7"/>
      <c r="J965" s="58"/>
      <c r="K965" s="32"/>
      <c r="L965" s="32"/>
      <c r="M965" s="32"/>
      <c r="N965" s="32"/>
      <c r="O965" s="58"/>
      <c r="AE965" s="11"/>
      <c r="AF965" s="11"/>
      <c r="AG965" s="11"/>
      <c r="AH965" s="11"/>
      <c r="AI965" s="58"/>
      <c r="AJ965" s="11"/>
      <c r="AK965" s="11"/>
      <c r="AL965" s="11"/>
      <c r="AM965" s="11"/>
      <c r="AN965" s="58"/>
    </row>
    <row r="966">
      <c r="E966" s="11"/>
      <c r="F966" s="7"/>
      <c r="G966" s="7"/>
      <c r="H966" s="7"/>
      <c r="I966" s="7"/>
      <c r="J966" s="58"/>
      <c r="K966" s="32"/>
      <c r="L966" s="32"/>
      <c r="M966" s="32"/>
      <c r="N966" s="32"/>
      <c r="O966" s="58"/>
      <c r="AE966" s="11"/>
      <c r="AF966" s="11"/>
      <c r="AG966" s="11"/>
      <c r="AH966" s="11"/>
      <c r="AI966" s="58"/>
      <c r="AJ966" s="11"/>
      <c r="AK966" s="11"/>
      <c r="AL966" s="11"/>
      <c r="AM966" s="11"/>
      <c r="AN966" s="58"/>
    </row>
    <row r="967">
      <c r="E967" s="11"/>
      <c r="F967" s="7"/>
      <c r="G967" s="7"/>
      <c r="H967" s="7"/>
      <c r="I967" s="7"/>
      <c r="J967" s="58"/>
      <c r="K967" s="32"/>
      <c r="L967" s="32"/>
      <c r="M967" s="32"/>
      <c r="N967" s="32"/>
      <c r="O967" s="58"/>
      <c r="AE967" s="11"/>
      <c r="AF967" s="11"/>
      <c r="AG967" s="11"/>
      <c r="AH967" s="11"/>
      <c r="AI967" s="58"/>
      <c r="AJ967" s="11"/>
      <c r="AK967" s="11"/>
      <c r="AL967" s="11"/>
      <c r="AM967" s="11"/>
      <c r="AN967" s="58"/>
    </row>
    <row r="968">
      <c r="E968" s="11"/>
      <c r="F968" s="7"/>
      <c r="G968" s="7"/>
      <c r="H968" s="7"/>
      <c r="I968" s="7"/>
      <c r="J968" s="58"/>
      <c r="K968" s="32"/>
      <c r="L968" s="32"/>
      <c r="M968" s="32"/>
      <c r="N968" s="32"/>
      <c r="O968" s="58"/>
      <c r="AE968" s="11"/>
      <c r="AF968" s="11"/>
      <c r="AG968" s="11"/>
      <c r="AH968" s="11"/>
      <c r="AI968" s="58"/>
      <c r="AJ968" s="11"/>
      <c r="AK968" s="11"/>
      <c r="AL968" s="11"/>
      <c r="AM968" s="11"/>
      <c r="AN968" s="58"/>
    </row>
    <row r="969">
      <c r="E969" s="11"/>
      <c r="F969" s="7"/>
      <c r="G969" s="7"/>
      <c r="H969" s="7"/>
      <c r="I969" s="7"/>
      <c r="J969" s="58"/>
      <c r="K969" s="32"/>
      <c r="L969" s="32"/>
      <c r="M969" s="32"/>
      <c r="N969" s="32"/>
      <c r="O969" s="58"/>
      <c r="AE969" s="11"/>
      <c r="AF969" s="11"/>
      <c r="AG969" s="11"/>
      <c r="AH969" s="11"/>
      <c r="AI969" s="58"/>
      <c r="AJ969" s="11"/>
      <c r="AK969" s="11"/>
      <c r="AL969" s="11"/>
      <c r="AM969" s="11"/>
      <c r="AN969" s="58"/>
    </row>
    <row r="970">
      <c r="E970" s="11"/>
      <c r="F970" s="7"/>
      <c r="G970" s="7"/>
      <c r="H970" s="7"/>
      <c r="I970" s="7"/>
      <c r="J970" s="58"/>
      <c r="K970" s="32"/>
      <c r="L970" s="32"/>
      <c r="M970" s="32"/>
      <c r="N970" s="32"/>
      <c r="O970" s="58"/>
      <c r="AE970" s="11"/>
      <c r="AF970" s="11"/>
      <c r="AG970" s="11"/>
      <c r="AH970" s="11"/>
      <c r="AI970" s="58"/>
      <c r="AJ970" s="11"/>
      <c r="AK970" s="11"/>
      <c r="AL970" s="11"/>
      <c r="AM970" s="11"/>
      <c r="AN970" s="58"/>
    </row>
    <row r="971">
      <c r="E971" s="11"/>
      <c r="F971" s="7"/>
      <c r="G971" s="7"/>
      <c r="H971" s="7"/>
      <c r="I971" s="7"/>
      <c r="J971" s="58"/>
      <c r="K971" s="32"/>
      <c r="L971" s="32"/>
      <c r="M971" s="32"/>
      <c r="N971" s="32"/>
      <c r="O971" s="58"/>
      <c r="AE971" s="11"/>
      <c r="AF971" s="11"/>
      <c r="AG971" s="11"/>
      <c r="AH971" s="11"/>
      <c r="AI971" s="58"/>
      <c r="AJ971" s="11"/>
      <c r="AK971" s="11"/>
      <c r="AL971" s="11"/>
      <c r="AM971" s="11"/>
      <c r="AN971" s="58"/>
    </row>
    <row r="972">
      <c r="E972" s="11"/>
      <c r="F972" s="7"/>
      <c r="G972" s="7"/>
      <c r="H972" s="7"/>
      <c r="I972" s="7"/>
      <c r="J972" s="58"/>
      <c r="K972" s="32"/>
      <c r="L972" s="32"/>
      <c r="M972" s="32"/>
      <c r="N972" s="32"/>
      <c r="O972" s="58"/>
      <c r="AE972" s="11"/>
      <c r="AF972" s="11"/>
      <c r="AG972" s="11"/>
      <c r="AH972" s="11"/>
      <c r="AI972" s="58"/>
      <c r="AJ972" s="11"/>
      <c r="AK972" s="11"/>
      <c r="AL972" s="11"/>
      <c r="AM972" s="11"/>
      <c r="AN972" s="58"/>
    </row>
    <row r="973">
      <c r="E973" s="11"/>
      <c r="F973" s="7"/>
      <c r="G973" s="7"/>
      <c r="H973" s="7"/>
      <c r="I973" s="7"/>
      <c r="J973" s="58"/>
      <c r="K973" s="32"/>
      <c r="L973" s="32"/>
      <c r="M973" s="32"/>
      <c r="N973" s="32"/>
      <c r="O973" s="58"/>
      <c r="AE973" s="11"/>
      <c r="AF973" s="11"/>
      <c r="AG973" s="11"/>
      <c r="AH973" s="11"/>
      <c r="AI973" s="58"/>
      <c r="AJ973" s="11"/>
      <c r="AK973" s="11"/>
      <c r="AL973" s="11"/>
      <c r="AM973" s="11"/>
      <c r="AN973" s="58"/>
    </row>
    <row r="974">
      <c r="E974" s="11"/>
      <c r="F974" s="7"/>
      <c r="G974" s="7"/>
      <c r="H974" s="7"/>
      <c r="I974" s="7"/>
      <c r="J974" s="58"/>
      <c r="K974" s="32"/>
      <c r="L974" s="32"/>
      <c r="M974" s="32"/>
      <c r="N974" s="32"/>
      <c r="O974" s="58"/>
      <c r="AE974" s="11"/>
      <c r="AF974" s="11"/>
      <c r="AG974" s="11"/>
      <c r="AH974" s="11"/>
      <c r="AI974" s="58"/>
      <c r="AJ974" s="11"/>
      <c r="AK974" s="11"/>
      <c r="AL974" s="11"/>
      <c r="AM974" s="11"/>
      <c r="AN974" s="58"/>
    </row>
    <row r="975">
      <c r="E975" s="11"/>
      <c r="F975" s="7"/>
      <c r="G975" s="7"/>
      <c r="H975" s="7"/>
      <c r="I975" s="7"/>
      <c r="J975" s="58"/>
      <c r="K975" s="32"/>
      <c r="L975" s="32"/>
      <c r="M975" s="32"/>
      <c r="N975" s="32"/>
      <c r="O975" s="58"/>
      <c r="AE975" s="11"/>
      <c r="AF975" s="11"/>
      <c r="AG975" s="11"/>
      <c r="AH975" s="11"/>
      <c r="AI975" s="58"/>
      <c r="AJ975" s="11"/>
      <c r="AK975" s="11"/>
      <c r="AL975" s="11"/>
      <c r="AM975" s="11"/>
      <c r="AN975" s="58"/>
    </row>
    <row r="976">
      <c r="E976" s="11"/>
      <c r="F976" s="7"/>
      <c r="G976" s="7"/>
      <c r="H976" s="7"/>
      <c r="I976" s="7"/>
      <c r="J976" s="58"/>
      <c r="K976" s="32"/>
      <c r="L976" s="32"/>
      <c r="M976" s="32"/>
      <c r="N976" s="32"/>
      <c r="O976" s="58"/>
      <c r="AE976" s="11"/>
      <c r="AF976" s="11"/>
      <c r="AG976" s="11"/>
      <c r="AH976" s="11"/>
      <c r="AI976" s="58"/>
      <c r="AJ976" s="11"/>
      <c r="AK976" s="11"/>
      <c r="AL976" s="11"/>
      <c r="AM976" s="11"/>
      <c r="AN976" s="58"/>
    </row>
    <row r="977">
      <c r="E977" s="11"/>
      <c r="F977" s="7"/>
      <c r="G977" s="7"/>
      <c r="H977" s="7"/>
      <c r="I977" s="7"/>
      <c r="J977" s="58"/>
      <c r="K977" s="32"/>
      <c r="L977" s="32"/>
      <c r="M977" s="32"/>
      <c r="N977" s="32"/>
      <c r="O977" s="58"/>
      <c r="AE977" s="11"/>
      <c r="AF977" s="11"/>
      <c r="AG977" s="11"/>
      <c r="AH977" s="11"/>
      <c r="AI977" s="58"/>
      <c r="AJ977" s="11"/>
      <c r="AK977" s="11"/>
      <c r="AL977" s="11"/>
      <c r="AM977" s="11"/>
      <c r="AN977" s="58"/>
    </row>
    <row r="978">
      <c r="E978" s="11"/>
      <c r="F978" s="7"/>
      <c r="G978" s="7"/>
      <c r="H978" s="7"/>
      <c r="I978" s="7"/>
      <c r="J978" s="58"/>
      <c r="K978" s="32"/>
      <c r="L978" s="32"/>
      <c r="M978" s="32"/>
      <c r="N978" s="32"/>
      <c r="O978" s="58"/>
      <c r="AE978" s="11"/>
      <c r="AF978" s="11"/>
      <c r="AG978" s="11"/>
      <c r="AH978" s="11"/>
      <c r="AI978" s="58"/>
      <c r="AJ978" s="11"/>
      <c r="AK978" s="11"/>
      <c r="AL978" s="11"/>
      <c r="AM978" s="11"/>
      <c r="AN978" s="58"/>
    </row>
    <row r="979">
      <c r="E979" s="11"/>
      <c r="F979" s="7"/>
      <c r="G979" s="7"/>
      <c r="H979" s="7"/>
      <c r="I979" s="7"/>
      <c r="J979" s="58"/>
      <c r="K979" s="32"/>
      <c r="L979" s="32"/>
      <c r="M979" s="32"/>
      <c r="N979" s="32"/>
      <c r="O979" s="58"/>
      <c r="AE979" s="11"/>
      <c r="AF979" s="11"/>
      <c r="AG979" s="11"/>
      <c r="AH979" s="11"/>
      <c r="AI979" s="58"/>
      <c r="AJ979" s="11"/>
      <c r="AK979" s="11"/>
      <c r="AL979" s="11"/>
      <c r="AM979" s="11"/>
      <c r="AN979" s="58"/>
    </row>
    <row r="980">
      <c r="E980" s="11"/>
      <c r="F980" s="7"/>
      <c r="G980" s="7"/>
      <c r="H980" s="7"/>
      <c r="I980" s="7"/>
      <c r="J980" s="58"/>
      <c r="K980" s="32"/>
      <c r="L980" s="32"/>
      <c r="M980" s="32"/>
      <c r="N980" s="32"/>
      <c r="O980" s="58"/>
      <c r="AE980" s="11"/>
      <c r="AF980" s="11"/>
      <c r="AG980" s="11"/>
      <c r="AH980" s="11"/>
      <c r="AI980" s="58"/>
      <c r="AJ980" s="11"/>
      <c r="AK980" s="11"/>
      <c r="AL980" s="11"/>
      <c r="AM980" s="11"/>
      <c r="AN980" s="58"/>
    </row>
    <row r="981">
      <c r="E981" s="11"/>
      <c r="F981" s="7"/>
      <c r="G981" s="7"/>
      <c r="H981" s="7"/>
      <c r="I981" s="7"/>
      <c r="J981" s="58"/>
      <c r="K981" s="32"/>
      <c r="L981" s="32"/>
      <c r="M981" s="32"/>
      <c r="N981" s="32"/>
      <c r="O981" s="58"/>
      <c r="AE981" s="11"/>
      <c r="AF981" s="11"/>
      <c r="AG981" s="11"/>
      <c r="AH981" s="11"/>
      <c r="AI981" s="58"/>
      <c r="AJ981" s="11"/>
      <c r="AK981" s="11"/>
      <c r="AL981" s="11"/>
      <c r="AM981" s="11"/>
      <c r="AN981" s="58"/>
    </row>
    <row r="982">
      <c r="E982" s="11"/>
      <c r="F982" s="7"/>
      <c r="G982" s="7"/>
      <c r="H982" s="7"/>
      <c r="I982" s="7"/>
      <c r="J982" s="58"/>
      <c r="K982" s="32"/>
      <c r="L982" s="32"/>
      <c r="M982" s="32"/>
      <c r="N982" s="32"/>
      <c r="O982" s="58"/>
      <c r="AE982" s="11"/>
      <c r="AF982" s="11"/>
      <c r="AG982" s="11"/>
      <c r="AH982" s="11"/>
      <c r="AI982" s="58"/>
      <c r="AJ982" s="11"/>
      <c r="AK982" s="11"/>
      <c r="AL982" s="11"/>
      <c r="AM982" s="11"/>
      <c r="AN982" s="58"/>
    </row>
    <row r="983">
      <c r="E983" s="11"/>
      <c r="F983" s="7"/>
      <c r="G983" s="7"/>
      <c r="H983" s="7"/>
      <c r="I983" s="7"/>
      <c r="J983" s="58"/>
      <c r="K983" s="32"/>
      <c r="L983" s="32"/>
      <c r="M983" s="32"/>
      <c r="N983" s="32"/>
      <c r="O983" s="58"/>
      <c r="AE983" s="11"/>
      <c r="AF983" s="11"/>
      <c r="AG983" s="11"/>
      <c r="AH983" s="11"/>
      <c r="AI983" s="58"/>
      <c r="AJ983" s="11"/>
      <c r="AK983" s="11"/>
      <c r="AL983" s="11"/>
      <c r="AM983" s="11"/>
      <c r="AN983" s="58"/>
    </row>
    <row r="984">
      <c r="E984" s="11"/>
      <c r="F984" s="7"/>
      <c r="G984" s="7"/>
      <c r="H984" s="7"/>
      <c r="I984" s="7"/>
      <c r="J984" s="58"/>
      <c r="K984" s="32"/>
      <c r="L984" s="32"/>
      <c r="M984" s="32"/>
      <c r="N984" s="32"/>
      <c r="O984" s="58"/>
      <c r="AE984" s="11"/>
      <c r="AF984" s="11"/>
      <c r="AG984" s="11"/>
      <c r="AH984" s="11"/>
      <c r="AI984" s="58"/>
      <c r="AJ984" s="11"/>
      <c r="AK984" s="11"/>
      <c r="AL984" s="11"/>
      <c r="AM984" s="11"/>
      <c r="AN984" s="58"/>
    </row>
    <row r="985">
      <c r="E985" s="11"/>
      <c r="F985" s="7"/>
      <c r="G985" s="7"/>
      <c r="H985" s="7"/>
      <c r="I985" s="7"/>
      <c r="J985" s="58"/>
      <c r="K985" s="32"/>
      <c r="L985" s="32"/>
      <c r="M985" s="32"/>
      <c r="N985" s="32"/>
      <c r="O985" s="58"/>
      <c r="AE985" s="11"/>
      <c r="AF985" s="11"/>
      <c r="AG985" s="11"/>
      <c r="AH985" s="11"/>
      <c r="AI985" s="58"/>
      <c r="AJ985" s="11"/>
      <c r="AK985" s="11"/>
      <c r="AL985" s="11"/>
      <c r="AM985" s="11"/>
      <c r="AN985" s="58"/>
    </row>
    <row r="986">
      <c r="E986" s="11"/>
      <c r="F986" s="7"/>
      <c r="G986" s="7"/>
      <c r="H986" s="7"/>
      <c r="I986" s="7"/>
      <c r="J986" s="58"/>
      <c r="K986" s="32"/>
      <c r="L986" s="32"/>
      <c r="M986" s="32"/>
      <c r="N986" s="32"/>
      <c r="O986" s="58"/>
      <c r="AE986" s="11"/>
      <c r="AF986" s="11"/>
      <c r="AG986" s="11"/>
      <c r="AH986" s="11"/>
      <c r="AI986" s="58"/>
      <c r="AJ986" s="11"/>
      <c r="AK986" s="11"/>
      <c r="AL986" s="11"/>
      <c r="AM986" s="11"/>
      <c r="AN986" s="58"/>
    </row>
    <row r="987">
      <c r="E987" s="11"/>
      <c r="F987" s="7"/>
      <c r="G987" s="7"/>
      <c r="H987" s="7"/>
      <c r="I987" s="7"/>
      <c r="J987" s="58"/>
      <c r="K987" s="32"/>
      <c r="L987" s="32"/>
      <c r="M987" s="32"/>
      <c r="N987" s="32"/>
      <c r="O987" s="58"/>
      <c r="AE987" s="11"/>
      <c r="AF987" s="11"/>
      <c r="AG987" s="11"/>
      <c r="AH987" s="11"/>
      <c r="AI987" s="58"/>
      <c r="AJ987" s="11"/>
      <c r="AK987" s="11"/>
      <c r="AL987" s="11"/>
      <c r="AM987" s="11"/>
      <c r="AN987" s="58"/>
    </row>
    <row r="988">
      <c r="E988" s="11"/>
      <c r="F988" s="7"/>
      <c r="G988" s="7"/>
      <c r="H988" s="7"/>
      <c r="I988" s="7"/>
      <c r="J988" s="58"/>
      <c r="K988" s="32"/>
      <c r="L988" s="32"/>
      <c r="M988" s="32"/>
      <c r="N988" s="32"/>
      <c r="O988" s="58"/>
      <c r="AE988" s="11"/>
      <c r="AF988" s="11"/>
      <c r="AG988" s="11"/>
      <c r="AH988" s="11"/>
      <c r="AI988" s="58"/>
      <c r="AJ988" s="11"/>
      <c r="AK988" s="11"/>
      <c r="AL988" s="11"/>
      <c r="AM988" s="11"/>
      <c r="AN988" s="58"/>
    </row>
    <row r="989">
      <c r="E989" s="11"/>
      <c r="F989" s="7"/>
      <c r="G989" s="7"/>
      <c r="H989" s="7"/>
      <c r="I989" s="7"/>
      <c r="J989" s="58"/>
      <c r="K989" s="32"/>
      <c r="L989" s="32"/>
      <c r="M989" s="32"/>
      <c r="N989" s="32"/>
      <c r="O989" s="58"/>
      <c r="AE989" s="11"/>
      <c r="AF989" s="11"/>
      <c r="AG989" s="11"/>
      <c r="AH989" s="11"/>
      <c r="AI989" s="58"/>
      <c r="AJ989" s="11"/>
      <c r="AK989" s="11"/>
      <c r="AL989" s="11"/>
      <c r="AM989" s="11"/>
      <c r="AN989" s="58"/>
    </row>
    <row r="990">
      <c r="E990" s="11"/>
      <c r="F990" s="7"/>
      <c r="G990" s="7"/>
      <c r="H990" s="7"/>
      <c r="I990" s="7"/>
      <c r="J990" s="58"/>
      <c r="K990" s="32"/>
      <c r="L990" s="32"/>
      <c r="M990" s="32"/>
      <c r="N990" s="32"/>
      <c r="O990" s="58"/>
      <c r="AE990" s="11"/>
      <c r="AF990" s="11"/>
      <c r="AG990" s="11"/>
      <c r="AH990" s="11"/>
      <c r="AI990" s="58"/>
      <c r="AJ990" s="11"/>
      <c r="AK990" s="11"/>
      <c r="AL990" s="11"/>
      <c r="AM990" s="11"/>
      <c r="AN990" s="58"/>
    </row>
    <row r="991">
      <c r="E991" s="11"/>
      <c r="F991" s="7"/>
      <c r="G991" s="7"/>
      <c r="H991" s="7"/>
      <c r="I991" s="7"/>
      <c r="J991" s="58"/>
      <c r="K991" s="32"/>
      <c r="L991" s="32"/>
      <c r="M991" s="32"/>
      <c r="N991" s="32"/>
      <c r="O991" s="58"/>
      <c r="AE991" s="11"/>
      <c r="AF991" s="11"/>
      <c r="AG991" s="11"/>
      <c r="AH991" s="11"/>
      <c r="AI991" s="58"/>
      <c r="AJ991" s="11"/>
      <c r="AK991" s="11"/>
      <c r="AL991" s="11"/>
      <c r="AM991" s="11"/>
      <c r="AN991" s="58"/>
    </row>
    <row r="992">
      <c r="E992" s="11"/>
      <c r="F992" s="7"/>
      <c r="G992" s="7"/>
      <c r="H992" s="7"/>
      <c r="I992" s="7"/>
      <c r="J992" s="58"/>
      <c r="K992" s="32"/>
      <c r="L992" s="32"/>
      <c r="M992" s="32"/>
      <c r="N992" s="32"/>
      <c r="O992" s="58"/>
      <c r="AE992" s="11"/>
      <c r="AF992" s="11"/>
      <c r="AG992" s="11"/>
      <c r="AH992" s="11"/>
      <c r="AI992" s="58"/>
      <c r="AJ992" s="11"/>
      <c r="AK992" s="11"/>
      <c r="AL992" s="11"/>
      <c r="AM992" s="11"/>
      <c r="AN992" s="58"/>
    </row>
    <row r="993">
      <c r="E993" s="11"/>
      <c r="F993" s="7"/>
      <c r="G993" s="7"/>
      <c r="H993" s="7"/>
      <c r="I993" s="7"/>
      <c r="J993" s="58"/>
      <c r="K993" s="32"/>
      <c r="L993" s="32"/>
      <c r="M993" s="32"/>
      <c r="N993" s="32"/>
      <c r="O993" s="58"/>
      <c r="AE993" s="11"/>
      <c r="AF993" s="11"/>
      <c r="AG993" s="11"/>
      <c r="AH993" s="11"/>
      <c r="AI993" s="58"/>
      <c r="AJ993" s="11"/>
      <c r="AK993" s="11"/>
      <c r="AL993" s="11"/>
      <c r="AM993" s="11"/>
      <c r="AN993" s="58"/>
    </row>
    <row r="994">
      <c r="E994" s="11"/>
      <c r="F994" s="7"/>
      <c r="G994" s="7"/>
      <c r="H994" s="7"/>
      <c r="I994" s="7"/>
      <c r="J994" s="58"/>
      <c r="K994" s="32"/>
      <c r="L994" s="32"/>
      <c r="M994" s="32"/>
      <c r="N994" s="32"/>
      <c r="O994" s="58"/>
      <c r="AE994" s="11"/>
      <c r="AF994" s="11"/>
      <c r="AG994" s="11"/>
      <c r="AH994" s="11"/>
      <c r="AI994" s="58"/>
      <c r="AJ994" s="11"/>
      <c r="AK994" s="11"/>
      <c r="AL994" s="11"/>
      <c r="AM994" s="11"/>
      <c r="AN994" s="58"/>
    </row>
    <row r="995">
      <c r="E995" s="11"/>
      <c r="F995" s="7"/>
      <c r="G995" s="7"/>
      <c r="H995" s="7"/>
      <c r="I995" s="7"/>
      <c r="J995" s="58"/>
      <c r="K995" s="32"/>
      <c r="L995" s="32"/>
      <c r="M995" s="32"/>
      <c r="N995" s="32"/>
      <c r="O995" s="58"/>
      <c r="AE995" s="11"/>
      <c r="AF995" s="11"/>
      <c r="AG995" s="11"/>
      <c r="AH995" s="11"/>
      <c r="AI995" s="58"/>
      <c r="AJ995" s="11"/>
      <c r="AK995" s="11"/>
      <c r="AL995" s="11"/>
      <c r="AM995" s="11"/>
      <c r="AN995" s="58"/>
    </row>
    <row r="996">
      <c r="E996" s="11"/>
      <c r="F996" s="7"/>
      <c r="G996" s="7"/>
      <c r="H996" s="7"/>
      <c r="I996" s="7"/>
      <c r="J996" s="58"/>
      <c r="K996" s="32"/>
      <c r="L996" s="32"/>
      <c r="M996" s="32"/>
      <c r="N996" s="32"/>
      <c r="O996" s="58"/>
      <c r="AE996" s="11"/>
      <c r="AF996" s="11"/>
      <c r="AG996" s="11"/>
      <c r="AH996" s="11"/>
      <c r="AI996" s="58"/>
      <c r="AJ996" s="11"/>
      <c r="AK996" s="11"/>
      <c r="AL996" s="11"/>
      <c r="AM996" s="11"/>
      <c r="AN996" s="58"/>
    </row>
    <row r="997">
      <c r="E997" s="11"/>
      <c r="F997" s="7"/>
      <c r="G997" s="7"/>
      <c r="H997" s="7"/>
      <c r="I997" s="7"/>
      <c r="J997" s="58"/>
      <c r="K997" s="32"/>
      <c r="L997" s="32"/>
      <c r="M997" s="32"/>
      <c r="N997" s="32"/>
      <c r="O997" s="58"/>
      <c r="AE997" s="11"/>
      <c r="AF997" s="11"/>
      <c r="AG997" s="11"/>
      <c r="AH997" s="11"/>
      <c r="AI997" s="58"/>
      <c r="AJ997" s="11"/>
      <c r="AK997" s="11"/>
      <c r="AL997" s="11"/>
      <c r="AM997" s="11"/>
      <c r="AN997" s="58"/>
    </row>
    <row r="998">
      <c r="E998" s="11"/>
      <c r="F998" s="7"/>
      <c r="G998" s="7"/>
      <c r="H998" s="7"/>
      <c r="I998" s="7"/>
      <c r="J998" s="58"/>
      <c r="K998" s="32"/>
      <c r="L998" s="32"/>
      <c r="M998" s="32"/>
      <c r="N998" s="32"/>
      <c r="O998" s="58"/>
      <c r="AE998" s="11"/>
      <c r="AF998" s="11"/>
      <c r="AG998" s="11"/>
      <c r="AH998" s="11"/>
      <c r="AI998" s="58"/>
      <c r="AJ998" s="11"/>
      <c r="AK998" s="11"/>
      <c r="AL998" s="11"/>
      <c r="AM998" s="11"/>
      <c r="AN998" s="58"/>
    </row>
    <row r="999">
      <c r="E999" s="11"/>
      <c r="F999" s="7"/>
      <c r="G999" s="7"/>
      <c r="H999" s="7"/>
      <c r="I999" s="7"/>
      <c r="J999" s="58"/>
      <c r="K999" s="32"/>
      <c r="L999" s="32"/>
      <c r="M999" s="32"/>
      <c r="N999" s="32"/>
      <c r="O999" s="58"/>
      <c r="AE999" s="11"/>
      <c r="AF999" s="11"/>
      <c r="AG999" s="11"/>
      <c r="AH999" s="11"/>
      <c r="AI999" s="58"/>
      <c r="AJ999" s="11"/>
      <c r="AK999" s="11"/>
      <c r="AL999" s="11"/>
      <c r="AM999" s="11"/>
      <c r="AN999" s="58"/>
    </row>
  </sheetData>
  <mergeCells count="115">
    <mergeCell ref="D58:D63"/>
    <mergeCell ref="C65:C125"/>
    <mergeCell ref="D65:D70"/>
    <mergeCell ref="D71:D76"/>
    <mergeCell ref="D77:D82"/>
    <mergeCell ref="D83:D88"/>
    <mergeCell ref="D89:D94"/>
    <mergeCell ref="D119:D124"/>
    <mergeCell ref="C248:C308"/>
    <mergeCell ref="D278:D283"/>
    <mergeCell ref="D284:D289"/>
    <mergeCell ref="D290:D295"/>
    <mergeCell ref="D296:D301"/>
    <mergeCell ref="D302:D307"/>
    <mergeCell ref="A1:E1"/>
    <mergeCell ref="A2:A3"/>
    <mergeCell ref="B2:B3"/>
    <mergeCell ref="D2:D3"/>
    <mergeCell ref="E2:E3"/>
    <mergeCell ref="B4:B308"/>
    <mergeCell ref="D4:D9"/>
    <mergeCell ref="C2:C3"/>
    <mergeCell ref="C4:C64"/>
    <mergeCell ref="D95:D100"/>
    <mergeCell ref="D101:D106"/>
    <mergeCell ref="D107:D112"/>
    <mergeCell ref="D113:D118"/>
    <mergeCell ref="D162:D167"/>
    <mergeCell ref="D168:D173"/>
    <mergeCell ref="C126:C186"/>
    <mergeCell ref="D126:D131"/>
    <mergeCell ref="D132:D137"/>
    <mergeCell ref="D138:D143"/>
    <mergeCell ref="D144:D149"/>
    <mergeCell ref="D150:D155"/>
    <mergeCell ref="D156:D161"/>
    <mergeCell ref="D174:D179"/>
    <mergeCell ref="D180:D185"/>
    <mergeCell ref="C187:C247"/>
    <mergeCell ref="D187:D192"/>
    <mergeCell ref="F1:I1"/>
    <mergeCell ref="K1:N1"/>
    <mergeCell ref="P1:S1"/>
    <mergeCell ref="U1:X1"/>
    <mergeCell ref="Z1:AC1"/>
    <mergeCell ref="AE1:AH1"/>
    <mergeCell ref="AJ1:AM1"/>
    <mergeCell ref="K2:N2"/>
    <mergeCell ref="P2:S2"/>
    <mergeCell ref="U2:X2"/>
    <mergeCell ref="Z2:AC2"/>
    <mergeCell ref="AE2:AH2"/>
    <mergeCell ref="AJ2:AM2"/>
    <mergeCell ref="F2:I2"/>
    <mergeCell ref="P4:S309"/>
    <mergeCell ref="U4:X309"/>
    <mergeCell ref="Z4:AC309"/>
    <mergeCell ref="D10:D15"/>
    <mergeCell ref="D16:D21"/>
    <mergeCell ref="D22:D27"/>
    <mergeCell ref="D28:D33"/>
    <mergeCell ref="D34:D39"/>
    <mergeCell ref="D40:D45"/>
    <mergeCell ref="D46:D51"/>
    <mergeCell ref="D52:D57"/>
    <mergeCell ref="D193:D198"/>
    <mergeCell ref="D199:D204"/>
    <mergeCell ref="D205:D210"/>
    <mergeCell ref="D211:D216"/>
    <mergeCell ref="D217:D222"/>
    <mergeCell ref="C310:C345"/>
    <mergeCell ref="C347:C382"/>
    <mergeCell ref="D427:D432"/>
    <mergeCell ref="D433:D438"/>
    <mergeCell ref="D439:D444"/>
    <mergeCell ref="D445:D450"/>
    <mergeCell ref="D451:D456"/>
    <mergeCell ref="C458:C493"/>
    <mergeCell ref="D458:D463"/>
    <mergeCell ref="D464:D469"/>
    <mergeCell ref="D470:D475"/>
    <mergeCell ref="D476:D481"/>
    <mergeCell ref="D482:D487"/>
    <mergeCell ref="D488:D493"/>
    <mergeCell ref="D266:D271"/>
    <mergeCell ref="D272:D277"/>
    <mergeCell ref="B310:B493"/>
    <mergeCell ref="D310:D315"/>
    <mergeCell ref="D316:D321"/>
    <mergeCell ref="D322:D327"/>
    <mergeCell ref="D340:D345"/>
    <mergeCell ref="D223:D228"/>
    <mergeCell ref="D229:D234"/>
    <mergeCell ref="D235:D240"/>
    <mergeCell ref="D241:D246"/>
    <mergeCell ref="D248:D253"/>
    <mergeCell ref="D254:D259"/>
    <mergeCell ref="D260:D265"/>
    <mergeCell ref="D328:D333"/>
    <mergeCell ref="D334:D339"/>
    <mergeCell ref="D347:D352"/>
    <mergeCell ref="D353:D358"/>
    <mergeCell ref="D359:D364"/>
    <mergeCell ref="D365:D370"/>
    <mergeCell ref="D371:D376"/>
    <mergeCell ref="D377:D382"/>
    <mergeCell ref="C384:C419"/>
    <mergeCell ref="D384:D389"/>
    <mergeCell ref="D390:D395"/>
    <mergeCell ref="D396:D401"/>
    <mergeCell ref="D402:D407"/>
    <mergeCell ref="D408:D413"/>
    <mergeCell ref="D414:D419"/>
    <mergeCell ref="C421:C456"/>
    <mergeCell ref="D421:D426"/>
  </mergeCells>
  <conditionalFormatting sqref="J1:J494 J496:J999">
    <cfRule type="containsText" dxfId="0" priority="1" operator="containsText" text="not ok">
      <formula>NOT(ISERROR(SEARCH(("not ok"),(J1))))</formula>
    </cfRule>
  </conditionalFormatting>
  <conditionalFormatting sqref="O1:O999 AI1:AI999 AN1:AN999 T310:T493 Y310:Y493 AD310:AD493">
    <cfRule type="containsText" dxfId="0" priority="2" operator="containsText" text="not ok">
      <formula>NOT(ISERROR(SEARCH(("not ok"),(O1))))</formula>
    </cfRule>
  </conditionalFormatting>
  <conditionalFormatting sqref="J495 O495 T495 Y495 AD495 AI495 AN495">
    <cfRule type="cellIs" dxfId="1" priority="3" operator="equal">
      <formula>"ready to go"</formula>
    </cfRule>
  </conditionalFormatting>
  <conditionalFormatting sqref="J495 O495 T495 Y495 AD495 AI495 AN495">
    <cfRule type="cellIs" dxfId="0" priority="4" operator="equal">
      <formula>"not ready"</formula>
    </cfRule>
  </conditionalFormatting>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5.0" topLeftCell="F1" activePane="topRight" state="frozen"/>
      <selection activeCell="G2" sqref="G2" pane="topRight"/>
    </sheetView>
  </sheetViews>
  <sheetFormatPr customHeight="1" defaultColWidth="12.63" defaultRowHeight="15.75"/>
  <cols>
    <col customWidth="1" min="1" max="1" width="11.63"/>
    <col customWidth="1" min="2" max="2" width="8.38"/>
    <col customWidth="1" min="3" max="3" width="9.0"/>
    <col customWidth="1" min="4" max="4" width="10.88"/>
    <col customWidth="1" min="5" max="5" width="7.75"/>
    <col customWidth="1" min="10" max="10" width="5.0"/>
    <col customWidth="1" min="15" max="15" width="5.0"/>
    <col customWidth="1" min="20" max="20" width="5.5"/>
    <col customWidth="1" min="25" max="25" width="5.5"/>
    <col customWidth="1" min="30" max="30" width="5.5"/>
    <col customWidth="1" min="35" max="35" width="5.0"/>
    <col customWidth="1" min="40" max="40" width="5.0"/>
  </cols>
  <sheetData>
    <row r="1">
      <c r="A1" s="2"/>
      <c r="F1" s="2" t="s">
        <v>11</v>
      </c>
      <c r="J1" s="73"/>
      <c r="K1" s="74" t="s">
        <v>12</v>
      </c>
      <c r="O1" s="73"/>
      <c r="P1" s="2" t="s">
        <v>13</v>
      </c>
      <c r="U1" s="74" t="s">
        <v>14</v>
      </c>
      <c r="Z1" s="87" t="s">
        <v>15</v>
      </c>
      <c r="AE1" s="2" t="s">
        <v>26</v>
      </c>
      <c r="AI1" s="73"/>
      <c r="AJ1" s="75" t="s">
        <v>27</v>
      </c>
      <c r="AK1" s="17"/>
      <c r="AL1" s="17"/>
      <c r="AM1" s="17"/>
      <c r="AN1" s="73"/>
      <c r="AO1" s="2"/>
      <c r="AP1" s="2"/>
    </row>
    <row r="2">
      <c r="A2" s="12" t="s">
        <v>16</v>
      </c>
      <c r="B2" s="13" t="s">
        <v>2</v>
      </c>
      <c r="C2" s="13" t="s">
        <v>17</v>
      </c>
      <c r="D2" s="13" t="s">
        <v>18</v>
      </c>
      <c r="E2" s="34" t="s">
        <v>30</v>
      </c>
      <c r="F2" s="36" t="s">
        <v>28</v>
      </c>
      <c r="G2" s="15"/>
      <c r="H2" s="15"/>
      <c r="I2" s="15"/>
      <c r="J2" s="76"/>
      <c r="K2" s="36" t="s">
        <v>28</v>
      </c>
      <c r="L2" s="15"/>
      <c r="M2" s="15"/>
      <c r="N2" s="15"/>
      <c r="O2" s="76"/>
      <c r="P2" s="36" t="s">
        <v>28</v>
      </c>
      <c r="Q2" s="15"/>
      <c r="R2" s="15"/>
      <c r="S2" s="15"/>
      <c r="U2" s="36" t="s">
        <v>28</v>
      </c>
      <c r="V2" s="15"/>
      <c r="W2" s="15"/>
      <c r="X2" s="15"/>
      <c r="Z2" s="49" t="s">
        <v>28</v>
      </c>
      <c r="AA2" s="15"/>
      <c r="AB2" s="15"/>
      <c r="AC2" s="15"/>
      <c r="AE2" s="36" t="s">
        <v>28</v>
      </c>
      <c r="AF2" s="15"/>
      <c r="AG2" s="15"/>
      <c r="AH2" s="15"/>
      <c r="AI2" s="76"/>
      <c r="AJ2" s="4" t="s">
        <v>28</v>
      </c>
      <c r="AK2" s="17"/>
      <c r="AL2" s="17"/>
      <c r="AM2" s="17"/>
      <c r="AN2" s="76"/>
      <c r="AO2" s="37"/>
      <c r="AP2" s="37"/>
    </row>
    <row r="3">
      <c r="A3" s="17"/>
      <c r="B3" s="17"/>
      <c r="C3" s="17"/>
      <c r="D3" s="17"/>
      <c r="E3" s="17"/>
      <c r="F3" s="18" t="s">
        <v>4</v>
      </c>
      <c r="G3" s="18" t="s">
        <v>5</v>
      </c>
      <c r="H3" s="18" t="s">
        <v>6</v>
      </c>
      <c r="I3" s="4" t="s">
        <v>7</v>
      </c>
      <c r="J3" s="77" t="s">
        <v>31</v>
      </c>
      <c r="K3" s="18" t="s">
        <v>4</v>
      </c>
      <c r="L3" s="18" t="s">
        <v>5</v>
      </c>
      <c r="M3" s="18" t="s">
        <v>6</v>
      </c>
      <c r="N3" s="4" t="s">
        <v>7</v>
      </c>
      <c r="O3" s="77" t="s">
        <v>31</v>
      </c>
      <c r="P3" s="18" t="s">
        <v>4</v>
      </c>
      <c r="Q3" s="18" t="s">
        <v>5</v>
      </c>
      <c r="R3" s="18" t="s">
        <v>6</v>
      </c>
      <c r="S3" s="4" t="s">
        <v>7</v>
      </c>
      <c r="U3" s="18" t="s">
        <v>4</v>
      </c>
      <c r="V3" s="18" t="s">
        <v>5</v>
      </c>
      <c r="W3" s="18" t="s">
        <v>6</v>
      </c>
      <c r="X3" s="4" t="s">
        <v>7</v>
      </c>
      <c r="Z3" s="51" t="s">
        <v>4</v>
      </c>
      <c r="AA3" s="51" t="s">
        <v>5</v>
      </c>
      <c r="AB3" s="51" t="s">
        <v>6</v>
      </c>
      <c r="AC3" s="52" t="s">
        <v>7</v>
      </c>
      <c r="AE3" s="18" t="s">
        <v>4</v>
      </c>
      <c r="AF3" s="18" t="s">
        <v>5</v>
      </c>
      <c r="AG3" s="18" t="s">
        <v>6</v>
      </c>
      <c r="AH3" s="4" t="s">
        <v>7</v>
      </c>
      <c r="AI3" s="77" t="s">
        <v>31</v>
      </c>
      <c r="AJ3" s="18" t="s">
        <v>4</v>
      </c>
      <c r="AK3" s="18" t="s">
        <v>5</v>
      </c>
      <c r="AL3" s="18" t="s">
        <v>6</v>
      </c>
      <c r="AM3" s="4" t="s">
        <v>7</v>
      </c>
      <c r="AN3" s="77" t="s">
        <v>31</v>
      </c>
    </row>
    <row r="4">
      <c r="A4" s="78" t="s">
        <v>24</v>
      </c>
      <c r="B4" s="79">
        <v>3.0</v>
      </c>
      <c r="C4" s="80">
        <v>1.0</v>
      </c>
      <c r="D4" s="80">
        <v>5.0</v>
      </c>
      <c r="E4" s="68" t="s">
        <v>32</v>
      </c>
      <c r="F4" s="21">
        <v>2487.77</v>
      </c>
      <c r="G4" s="21">
        <v>2487.77</v>
      </c>
      <c r="H4" s="21">
        <v>0.0</v>
      </c>
      <c r="I4" s="21">
        <v>0.01198410987854</v>
      </c>
      <c r="J4" s="58"/>
      <c r="K4" s="21">
        <v>1874.66</v>
      </c>
      <c r="L4" s="21">
        <v>1874.66</v>
      </c>
      <c r="M4" s="21">
        <v>0.0</v>
      </c>
      <c r="N4" s="21">
        <v>0.0140659809112549</v>
      </c>
      <c r="O4" s="58"/>
      <c r="P4" s="81"/>
      <c r="U4" s="88"/>
      <c r="Z4" s="89"/>
      <c r="AE4" s="21">
        <v>2478.53</v>
      </c>
      <c r="AF4" s="21">
        <v>2478.53</v>
      </c>
      <c r="AG4" s="21">
        <v>0.0</v>
      </c>
      <c r="AH4" s="21">
        <v>0.0151500701904297</v>
      </c>
      <c r="AI4" s="58"/>
      <c r="AJ4" s="21">
        <v>2463.96</v>
      </c>
      <c r="AK4" s="21">
        <v>2463.96</v>
      </c>
      <c r="AL4" s="21">
        <v>0.0</v>
      </c>
      <c r="AM4" s="21">
        <v>0.0134799480438232</v>
      </c>
      <c r="AN4" s="58"/>
    </row>
    <row r="5">
      <c r="E5" s="68" t="s">
        <v>33</v>
      </c>
      <c r="F5" s="21">
        <v>2053.42</v>
      </c>
      <c r="G5" s="21">
        <v>2053.42</v>
      </c>
      <c r="H5" s="21">
        <v>0.0</v>
      </c>
      <c r="I5" s="21">
        <v>0.0119388103485107</v>
      </c>
      <c r="J5" s="58"/>
      <c r="K5" s="21">
        <v>2044.24</v>
      </c>
      <c r="L5" s="21">
        <v>2044.24</v>
      </c>
      <c r="M5" s="21">
        <v>0.0</v>
      </c>
      <c r="N5" s="21">
        <v>0.0142459869384766</v>
      </c>
      <c r="O5" s="58"/>
      <c r="AE5" s="21">
        <v>2011.58</v>
      </c>
      <c r="AF5" s="21">
        <v>2011.58</v>
      </c>
      <c r="AG5" s="21">
        <v>0.0</v>
      </c>
      <c r="AH5" s="21">
        <v>0.027677059173584</v>
      </c>
      <c r="AI5" s="58"/>
      <c r="AJ5" s="21">
        <v>2523.22</v>
      </c>
      <c r="AK5" s="21">
        <v>2523.22</v>
      </c>
      <c r="AL5" s="21">
        <v>0.0</v>
      </c>
      <c r="AM5" s="21">
        <v>0.0122120380401611</v>
      </c>
      <c r="AN5" s="58"/>
    </row>
    <row r="6">
      <c r="E6" s="68" t="s">
        <v>34</v>
      </c>
      <c r="F6" s="21">
        <v>3479.06</v>
      </c>
      <c r="G6" s="21">
        <v>3479.06</v>
      </c>
      <c r="H6" s="21">
        <v>0.0</v>
      </c>
      <c r="I6" s="21">
        <v>0.0176510810852051</v>
      </c>
      <c r="J6" s="58"/>
      <c r="K6" s="21">
        <v>2740.68</v>
      </c>
      <c r="L6" s="21">
        <v>2740.68</v>
      </c>
      <c r="M6" s="21">
        <v>0.0</v>
      </c>
      <c r="N6" s="21">
        <v>0.0254440307617187</v>
      </c>
      <c r="O6" s="58"/>
      <c r="AE6" s="21">
        <v>2740.68</v>
      </c>
      <c r="AF6" s="21">
        <v>2740.68</v>
      </c>
      <c r="AG6" s="21">
        <v>0.0</v>
      </c>
      <c r="AH6" s="21">
        <v>0.0238890647888184</v>
      </c>
      <c r="AI6" s="58"/>
      <c r="AJ6" s="21">
        <v>3019.72</v>
      </c>
      <c r="AK6" s="21">
        <v>3019.72</v>
      </c>
      <c r="AL6" s="21">
        <v>0.0</v>
      </c>
      <c r="AM6" s="21">
        <v>0.0201878547668457</v>
      </c>
      <c r="AN6" s="58"/>
    </row>
    <row r="7">
      <c r="E7" s="68" t="s">
        <v>35</v>
      </c>
      <c r="F7" s="21">
        <v>2320.9</v>
      </c>
      <c r="G7" s="21">
        <v>2320.9</v>
      </c>
      <c r="H7" s="21">
        <v>0.0</v>
      </c>
      <c r="I7" s="21">
        <v>0.0137968063354492</v>
      </c>
      <c r="J7" s="58"/>
      <c r="K7" s="21">
        <v>2293.48</v>
      </c>
      <c r="L7" s="21">
        <v>2293.48</v>
      </c>
      <c r="M7" s="21">
        <v>0.0</v>
      </c>
      <c r="N7" s="21">
        <v>0.0115149021148682</v>
      </c>
      <c r="O7" s="58"/>
      <c r="AE7" s="21">
        <v>1836.53</v>
      </c>
      <c r="AF7" s="21">
        <v>1836.53</v>
      </c>
      <c r="AG7" s="21">
        <v>0.0</v>
      </c>
      <c r="AH7" s="21">
        <v>0.018801212310791</v>
      </c>
      <c r="AI7" s="58"/>
      <c r="AJ7" s="21">
        <v>1985.94</v>
      </c>
      <c r="AK7" s="21">
        <v>1985.94</v>
      </c>
      <c r="AL7" s="21">
        <v>0.0</v>
      </c>
      <c r="AM7" s="21">
        <v>0.0230987071990967</v>
      </c>
      <c r="AN7" s="58"/>
    </row>
    <row r="8">
      <c r="E8" s="68" t="s">
        <v>36</v>
      </c>
      <c r="F8" s="21">
        <v>2073.88</v>
      </c>
      <c r="G8" s="21">
        <v>2073.88</v>
      </c>
      <c r="H8" s="21">
        <v>0.0</v>
      </c>
      <c r="I8" s="21">
        <v>0.0120170116424561</v>
      </c>
      <c r="J8" s="58"/>
      <c r="K8" s="21">
        <v>1821.42</v>
      </c>
      <c r="L8" s="21">
        <v>1821.42</v>
      </c>
      <c r="M8" s="21">
        <v>0.0</v>
      </c>
      <c r="N8" s="21">
        <v>0.0113041400909424</v>
      </c>
      <c r="O8" s="58"/>
      <c r="AE8" s="21">
        <v>1821.42</v>
      </c>
      <c r="AF8" s="21">
        <v>1821.42</v>
      </c>
      <c r="AG8" s="21">
        <v>0.0</v>
      </c>
      <c r="AH8" s="21">
        <v>14.5118892192841</v>
      </c>
      <c r="AI8" s="58"/>
      <c r="AJ8" s="21">
        <v>2051.98</v>
      </c>
      <c r="AK8" s="21">
        <v>2051.98</v>
      </c>
      <c r="AL8" s="21">
        <v>0.0</v>
      </c>
      <c r="AM8" s="21">
        <v>0.660735368728638</v>
      </c>
      <c r="AN8" s="58"/>
    </row>
    <row r="9">
      <c r="E9" s="57" t="s">
        <v>21</v>
      </c>
      <c r="F9" s="26">
        <f t="shared" ref="F9:G9" si="1">AVERAGE(F4:F8)</f>
        <v>2483.006</v>
      </c>
      <c r="G9" s="26">
        <f t="shared" si="1"/>
        <v>2483.006</v>
      </c>
      <c r="H9" s="26">
        <f>100*AVERAGE(H4:H8)</f>
        <v>0</v>
      </c>
      <c r="I9" s="26">
        <f>AVERAGE(I4:I8)</f>
        <v>0.01347756386</v>
      </c>
      <c r="J9" s="58" t="str">
        <f>IF(MAX(ABS($F9-'summary | ALG^({gamma}) (high c'!$F$4), ABS($G9-'summary | ALG^({gamma}) (high c'!$G$4), ABS($H9-'summary | ALG^({gamma}) (high c'!$H$4), ABS($I9-'summary | ALG^({gamma}) (high c'!$I$4))&lt;0.00001, "ok", "not ok")</f>
        <v>ok</v>
      </c>
      <c r="K9" s="26">
        <f t="shared" ref="K9:L9" si="2">AVERAGE(K4:K8)</f>
        <v>2154.896</v>
      </c>
      <c r="L9" s="26">
        <f t="shared" si="2"/>
        <v>2154.896</v>
      </c>
      <c r="M9" s="26">
        <f>100*AVERAGE(M4:M8)</f>
        <v>0</v>
      </c>
      <c r="N9" s="26">
        <f>AVERAGE(N4:N8)</f>
        <v>0.01531500816</v>
      </c>
      <c r="O9" s="58" t="str">
        <f>IF(MAX(ABS(K9-'summary | ALG^({gamma}) (high c'!L$4), ABS(L9-'summary | ALG^({gamma}) (high c'!M$4), ABS($M9-'summary | ALG^({gamma}) (high c'!N$4), ABS(N9-'summary | ALG^({gamma}) (high c'!O$4))&lt;0.00001, "ok", "not ok")</f>
        <v>ok</v>
      </c>
      <c r="AE9" s="26">
        <f t="shared" ref="AE9:AF9" si="3">AVERAGE(AE4:AE8)</f>
        <v>2177.748</v>
      </c>
      <c r="AF9" s="26">
        <f t="shared" si="3"/>
        <v>2177.748</v>
      </c>
      <c r="AG9" s="26">
        <f>100*AVERAGE(AG4:AG8)</f>
        <v>0</v>
      </c>
      <c r="AH9" s="26">
        <f>AVERAGE(AH4:AH8)</f>
        <v>2.919481325</v>
      </c>
      <c r="AI9" s="58" t="str">
        <f>IF(MAX(ABS(AE9-'summary | ALG^({gamma}) (high c'!AJ$4), ABS(AF9-'summary | ALG^({gamma}) (high c'!AK$4), ABS(AG9-'summary | ALG^({gamma}) (high c'!AL$4), ABS(AH9-'summary | ALG^({gamma}) (high c'!AM$4))&lt;0.01, "ok", "not ok")</f>
        <v>ok</v>
      </c>
      <c r="AJ9" s="26">
        <f t="shared" ref="AJ9:AK9" si="4">AVERAGE(AJ4:AJ8)</f>
        <v>2408.964</v>
      </c>
      <c r="AK9" s="26">
        <f t="shared" si="4"/>
        <v>2408.964</v>
      </c>
      <c r="AL9" s="26">
        <f>100*AVERAGE(AL4:AL8)</f>
        <v>0</v>
      </c>
      <c r="AM9" s="26">
        <f>AVERAGE(AM4:AM8)</f>
        <v>0.1459427834</v>
      </c>
      <c r="AN9" s="58" t="str">
        <f>IF(MAX(ABS(AJ9-'summary | ALG^({gamma}) (high c'!AV$4), ABS(AK9-'summary | ALG^({gamma}) (high c'!AW$4), ABS(AL9-'summary | ALG^({gamma}) (high c'!AX$4), ABS(AM9-'summary | ALG^({gamma}) (high c'!AY$4))&lt;0.01, "ok", "not ok")</f>
        <v>ok</v>
      </c>
    </row>
    <row r="10">
      <c r="D10" s="80">
        <v>10.0</v>
      </c>
      <c r="E10" s="68" t="s">
        <v>37</v>
      </c>
      <c r="F10" s="21">
        <v>4592.27</v>
      </c>
      <c r="G10" s="21">
        <v>4592.27</v>
      </c>
      <c r="H10" s="21">
        <v>0.0</v>
      </c>
      <c r="I10" s="21">
        <v>0.126044988632202</v>
      </c>
      <c r="J10" s="58"/>
      <c r="K10" s="21">
        <v>4575.9</v>
      </c>
      <c r="L10" s="21">
        <v>4575.9</v>
      </c>
      <c r="M10" s="21">
        <v>0.0</v>
      </c>
      <c r="N10" s="21">
        <v>0.16778302192688</v>
      </c>
      <c r="O10" s="58"/>
      <c r="AE10" s="21">
        <v>3742.62</v>
      </c>
      <c r="AF10" s="21">
        <v>3742.62</v>
      </c>
      <c r="AG10" s="21">
        <v>0.0</v>
      </c>
      <c r="AH10" s="21">
        <v>0.158266067504883</v>
      </c>
      <c r="AI10" s="58"/>
      <c r="AJ10" s="21">
        <v>4592.27</v>
      </c>
      <c r="AK10" s="21">
        <v>4592.27</v>
      </c>
      <c r="AL10" s="21">
        <v>0.0</v>
      </c>
      <c r="AM10" s="21">
        <v>0.0919280052185059</v>
      </c>
      <c r="AN10" s="58"/>
    </row>
    <row r="11">
      <c r="E11" s="68" t="s">
        <v>38</v>
      </c>
      <c r="F11" s="21">
        <v>4620.36</v>
      </c>
      <c r="G11" s="21">
        <v>4620.36</v>
      </c>
      <c r="H11" s="21">
        <v>0.0</v>
      </c>
      <c r="I11" s="21">
        <v>0.0263407230377197</v>
      </c>
      <c r="J11" s="58"/>
      <c r="K11" s="21">
        <v>3867.61</v>
      </c>
      <c r="L11" s="21">
        <v>3867.61</v>
      </c>
      <c r="M11" s="21">
        <v>0.0</v>
      </c>
      <c r="N11" s="21">
        <v>0.0419297218322754</v>
      </c>
      <c r="O11" s="58"/>
      <c r="AE11" s="21">
        <v>3867.61</v>
      </c>
      <c r="AF11" s="21">
        <v>3867.61</v>
      </c>
      <c r="AG11" s="21">
        <v>0.0</v>
      </c>
      <c r="AH11" s="21">
        <v>0.0523891448974609</v>
      </c>
      <c r="AI11" s="58"/>
      <c r="AJ11" s="21">
        <v>4620.36</v>
      </c>
      <c r="AK11" s="21">
        <v>4620.36</v>
      </c>
      <c r="AL11" s="21">
        <v>0.0</v>
      </c>
      <c r="AM11" s="21">
        <v>0.034311056137085</v>
      </c>
      <c r="AN11" s="58"/>
    </row>
    <row r="12">
      <c r="E12" s="68" t="s">
        <v>39</v>
      </c>
      <c r="F12" s="21">
        <v>4153.37</v>
      </c>
      <c r="G12" s="21">
        <v>4153.37</v>
      </c>
      <c r="H12" s="21">
        <v>0.0</v>
      </c>
      <c r="I12" s="21">
        <v>0.0226399898529053</v>
      </c>
      <c r="J12" s="58"/>
      <c r="K12" s="21">
        <v>4150.44</v>
      </c>
      <c r="L12" s="21">
        <v>4150.44</v>
      </c>
      <c r="M12" s="21">
        <v>0.0</v>
      </c>
      <c r="N12" s="21">
        <v>0.025057315826416</v>
      </c>
      <c r="O12" s="58"/>
      <c r="AE12" s="21">
        <v>4253.68</v>
      </c>
      <c r="AF12" s="21">
        <v>4253.68</v>
      </c>
      <c r="AG12" s="21">
        <v>0.0</v>
      </c>
      <c r="AH12" s="21">
        <v>0.0556802749633789</v>
      </c>
      <c r="AI12" s="58"/>
      <c r="AJ12" s="21">
        <v>4236.41</v>
      </c>
      <c r="AK12" s="21">
        <v>4236.41</v>
      </c>
      <c r="AL12" s="21">
        <v>0.0</v>
      </c>
      <c r="AM12" s="21">
        <v>0.0370523929595947</v>
      </c>
      <c r="AN12" s="58"/>
    </row>
    <row r="13">
      <c r="E13" s="68" t="s">
        <v>40</v>
      </c>
      <c r="F13" s="21">
        <v>4723.59</v>
      </c>
      <c r="G13" s="21">
        <v>4723.59</v>
      </c>
      <c r="H13" s="21">
        <v>0.0</v>
      </c>
      <c r="I13" s="21">
        <v>0.0187649726867676</v>
      </c>
      <c r="J13" s="58"/>
      <c r="K13" s="21">
        <v>4692.04</v>
      </c>
      <c r="L13" s="21">
        <v>4692.04</v>
      </c>
      <c r="M13" s="21">
        <v>0.0</v>
      </c>
      <c r="N13" s="21">
        <v>0.0281851291656494</v>
      </c>
      <c r="O13" s="58"/>
      <c r="AE13" s="21">
        <v>3356.57</v>
      </c>
      <c r="AF13" s="21">
        <v>3356.57</v>
      </c>
      <c r="AG13" s="21">
        <v>0.0</v>
      </c>
      <c r="AH13" s="21">
        <v>0.0368900299072266</v>
      </c>
      <c r="AI13" s="58"/>
      <c r="AJ13" s="21">
        <v>4719.63</v>
      </c>
      <c r="AK13" s="21">
        <v>4719.63</v>
      </c>
      <c r="AL13" s="21">
        <v>0.0</v>
      </c>
      <c r="AM13" s="21">
        <v>0.489121198654175</v>
      </c>
      <c r="AN13" s="58"/>
    </row>
    <row r="14">
      <c r="E14" s="68" t="s">
        <v>41</v>
      </c>
      <c r="F14" s="21">
        <v>4784.61</v>
      </c>
      <c r="G14" s="21">
        <v>4784.61</v>
      </c>
      <c r="H14" s="21">
        <v>0.0</v>
      </c>
      <c r="I14" s="21">
        <v>0.0238282680511475</v>
      </c>
      <c r="J14" s="58"/>
      <c r="K14" s="21">
        <v>3892.44</v>
      </c>
      <c r="L14" s="21">
        <v>3892.44</v>
      </c>
      <c r="M14" s="21">
        <v>0.0</v>
      </c>
      <c r="N14" s="21">
        <v>0.121778964996338</v>
      </c>
      <c r="O14" s="58"/>
      <c r="AE14" s="21">
        <v>3892.44</v>
      </c>
      <c r="AF14" s="21">
        <v>3892.44</v>
      </c>
      <c r="AG14" s="21">
        <v>0.0</v>
      </c>
      <c r="AH14" s="21">
        <v>0.151458024978638</v>
      </c>
      <c r="AI14" s="58"/>
      <c r="AJ14" s="21">
        <v>4784.61</v>
      </c>
      <c r="AK14" s="21">
        <v>4784.61</v>
      </c>
      <c r="AL14" s="21">
        <v>0.0</v>
      </c>
      <c r="AM14" s="21">
        <v>0.0314981937408447</v>
      </c>
      <c r="AN14" s="58"/>
    </row>
    <row r="15">
      <c r="E15" s="57" t="s">
        <v>21</v>
      </c>
      <c r="F15" s="26">
        <f t="shared" ref="F15:G15" si="5">AVERAGE(F10:F14)</f>
        <v>4574.84</v>
      </c>
      <c r="G15" s="26">
        <f t="shared" si="5"/>
        <v>4574.84</v>
      </c>
      <c r="H15" s="26">
        <f>100*AVERAGE(H10:H14)</f>
        <v>0</v>
      </c>
      <c r="I15" s="26">
        <f>AVERAGE(I10:I14)</f>
        <v>0.04352378845</v>
      </c>
      <c r="J15" s="59" t="str">
        <f>IF(MAX(ABS($F15-INDIRECT("'summary | ALG^({\gamma}) (high cost instances)'!F"&amp;ROW('summary | ALG^({gamma}) (high c'!$F$4)+(ROW()-9)/6)), ABS($G15-INDIRECT("'summary | ALG^({\gamma}) (high cost instances)'!G"&amp;ROW('summary | ALG^({gamma}) (high c'!$G$4)+(ROW()-9)/6)), ABS($H15-INDIRECT("'summary | ALG^({\gamma}) (high cost instances)'!H"&amp;ROW('summary | ALG^({gamma}) (high c'!$H$4)+(ROW()-9)/6)), ABS($I15-INDIRECT("'summary | ALG^({\gamma}) (high cost instances)'!I"&amp;ROW('summary | ALG^({gamma}) (high c'!$I$4)+(ROW()-9)/6)))&lt;0.00001, "ok", "not ok")</f>
        <v>ok</v>
      </c>
      <c r="K15" s="26">
        <f t="shared" ref="K15:L15" si="6">AVERAGE(K10:K14)</f>
        <v>4235.686</v>
      </c>
      <c r="L15" s="26">
        <f t="shared" si="6"/>
        <v>4235.686</v>
      </c>
      <c r="M15" s="26">
        <f>100*AVERAGE(M10:M14)</f>
        <v>0</v>
      </c>
      <c r="N15" s="26">
        <f>AVERAGE(N10:N14)</f>
        <v>0.07694683075</v>
      </c>
      <c r="O15" s="59" t="str">
        <f>IF(MAX(ABS(K15-INDIRECT("'summary | ALG^({\gamma}) (high cost instances)'!L"&amp;ROW('summary | ALG^({gamma}) (high c'!$L$4)+(ROW()-9)/6)), ABS(L15-INDIRECT("'summary | ALG^({\gamma}) (high cost instances)'!M"&amp;ROW('summary | ALG^({gamma}) (high c'!$M$4)+(ROW()-9)/6)), ABS($M15-INDIRECT("'summary | ALG^({\gamma}) (high cost instances)'!N"&amp;ROW('summary | ALG^({gamma}) (high c'!$N$4)+(ROW()-9)/6)), ABS($N15-INDIRECT("'summary | ALG^({\gamma}) (high cost instances)'!O"&amp;ROW('summary | ALG^({gamma}) (high c'!$O$4)+(ROW()-9)/6)))&lt;0.00001, "ok", "not ok")</f>
        <v>ok</v>
      </c>
      <c r="AE15" s="26">
        <f t="shared" ref="AE15:AF15" si="7">AVERAGE(AE10:AE14)</f>
        <v>3822.584</v>
      </c>
      <c r="AF15" s="26">
        <f t="shared" si="7"/>
        <v>3822.584</v>
      </c>
      <c r="AG15" s="26">
        <f>100*AVERAGE(AG10:AG14)</f>
        <v>0</v>
      </c>
      <c r="AH15" s="26">
        <f>AVERAGE(AH10:AH14)</f>
        <v>0.09093670845</v>
      </c>
      <c r="AI15" s="59" t="str">
        <f>IF(MAX(ABS(AE15-INDIRECT("'summary | ALG^({\gamma}) (high cost instances)'!AJ"&amp;ROW('summary | ALG^({gamma}) (high c'!$AJ$4)+(ROW()-9)/6)), ABS(AF15-INDIRECT("'summary | ALG^({\gamma}) (high cost instances)'!AK"&amp;ROW('summary | ALG^({gamma}) (high c'!$AK$4)+(ROW()-9)/6)), ABS(AG15-INDIRECT("'summary | ALG^({\gamma}) (high cost instances)'!AL"&amp;ROW('summary | ALG^({gamma}) (high c'!$AL$4)+(ROW()-9)/6)), ABS(AH15-INDIRECT("'summary | ALG^({\gamma}) (high cost instances)'!AM"&amp;ROW('summary | ALG^({gamma}) (high c'!$AM$4)+(ROW()-9)/6)))&lt;0.01, "ok", "not ok")</f>
        <v>ok</v>
      </c>
      <c r="AJ15" s="26">
        <f t="shared" ref="AJ15:AK15" si="8">AVERAGE(AJ10:AJ14)</f>
        <v>4590.656</v>
      </c>
      <c r="AK15" s="26">
        <f t="shared" si="8"/>
        <v>4590.656</v>
      </c>
      <c r="AL15" s="26">
        <f>100*AVERAGE(AL10:AL14)</f>
        <v>0</v>
      </c>
      <c r="AM15" s="26">
        <f>AVERAGE(AM10:AM14)</f>
        <v>0.1367821693</v>
      </c>
      <c r="AN15" s="59" t="str">
        <f>IF(MAX(ABS(AJ15-INDIRECT("'summary | ALG^({\gamma}) (high cost instances)'!AV"&amp;ROW('summary | ALG^({gamma}) (high c'!$AV$4)+(ROW()-9)/6)), ABS(AK15-INDIRECT("'summary | ALG^({\gamma}) (high cost instances)'!AW"&amp;ROW('summary | ALG^({gamma}) (high c'!$AW$4)+(ROW()-9)/6)), ABS(AL15-INDIRECT("'summary | ALG^({\gamma}) (high cost instances)'!AX"&amp;ROW('summary | ALG^({gamma}) (high c'!$AX$4)+(ROW()-9)/6)), ABS(AM15-INDIRECT("'summary | ALG^({\gamma}) (high cost instances)'!AY"&amp;ROW('summary | ALG^({gamma}) (high c'!$AY$4)+(ROW()-9)/6)))&lt;0.01, "ok", "not ok")</f>
        <v>ok</v>
      </c>
    </row>
    <row r="16">
      <c r="D16" s="80">
        <v>15.0</v>
      </c>
      <c r="E16" s="68" t="s">
        <v>42</v>
      </c>
      <c r="F16" s="21">
        <v>5947.11</v>
      </c>
      <c r="G16" s="21">
        <v>5947.11</v>
      </c>
      <c r="H16" s="21">
        <v>0.0</v>
      </c>
      <c r="I16" s="21">
        <v>0.226668119430542</v>
      </c>
      <c r="J16" s="58"/>
      <c r="K16" s="21">
        <v>4655.97</v>
      </c>
      <c r="L16" s="21">
        <v>4655.97</v>
      </c>
      <c r="M16" s="21">
        <v>0.0</v>
      </c>
      <c r="N16" s="21">
        <v>0.231470823287964</v>
      </c>
      <c r="O16" s="58"/>
      <c r="AE16" s="21">
        <v>4881.44</v>
      </c>
      <c r="AF16" s="21">
        <v>4881.44</v>
      </c>
      <c r="AG16" s="21">
        <v>0.0</v>
      </c>
      <c r="AH16" s="21">
        <v>0.400548934936523</v>
      </c>
      <c r="AI16" s="58"/>
      <c r="AJ16" s="21">
        <v>5947.11</v>
      </c>
      <c r="AK16" s="21">
        <v>5947.11</v>
      </c>
      <c r="AL16" s="21">
        <v>0.0</v>
      </c>
      <c r="AM16" s="21">
        <v>0.0862009525299072</v>
      </c>
      <c r="AN16" s="58"/>
    </row>
    <row r="17">
      <c r="E17" s="68" t="s">
        <v>43</v>
      </c>
      <c r="F17" s="21">
        <v>5736.9</v>
      </c>
      <c r="G17" s="21">
        <v>5736.9</v>
      </c>
      <c r="H17" s="21">
        <v>0.0</v>
      </c>
      <c r="I17" s="21">
        <v>0.0440578460693359</v>
      </c>
      <c r="J17" s="58"/>
      <c r="K17" s="21">
        <v>5733.02</v>
      </c>
      <c r="L17" s="21">
        <v>5733.02</v>
      </c>
      <c r="M17" s="21">
        <v>0.0</v>
      </c>
      <c r="N17" s="21">
        <v>0.126619815826416</v>
      </c>
      <c r="O17" s="58"/>
      <c r="AE17" s="21">
        <v>4530.71</v>
      </c>
      <c r="AF17" s="21">
        <v>4530.71</v>
      </c>
      <c r="AG17" s="21">
        <v>0.0</v>
      </c>
      <c r="AH17" s="21">
        <v>0.12497878074646</v>
      </c>
      <c r="AI17" s="58"/>
      <c r="AJ17" s="21">
        <v>5738.6</v>
      </c>
      <c r="AK17" s="21">
        <v>5738.6</v>
      </c>
      <c r="AL17" s="21">
        <v>0.0</v>
      </c>
      <c r="AM17" s="21">
        <v>0.178786993026733</v>
      </c>
      <c r="AN17" s="58"/>
    </row>
    <row r="18">
      <c r="E18" s="68" t="s">
        <v>44</v>
      </c>
      <c r="F18" s="21">
        <v>6256.03</v>
      </c>
      <c r="G18" s="21">
        <v>6256.03</v>
      </c>
      <c r="H18" s="21">
        <v>0.0</v>
      </c>
      <c r="I18" s="21">
        <v>0.0397531986236572</v>
      </c>
      <c r="J18" s="58"/>
      <c r="K18" s="21">
        <v>5229.99</v>
      </c>
      <c r="L18" s="21">
        <v>5229.99</v>
      </c>
      <c r="M18" s="21">
        <v>0.0</v>
      </c>
      <c r="N18" s="21">
        <v>0.546411991119385</v>
      </c>
      <c r="O18" s="58"/>
      <c r="AE18" s="21">
        <v>5851.89</v>
      </c>
      <c r="AF18" s="21">
        <v>5851.89</v>
      </c>
      <c r="AG18" s="21">
        <v>0.0</v>
      </c>
      <c r="AH18" s="21">
        <v>0.1700758934021</v>
      </c>
      <c r="AI18" s="58"/>
      <c r="AJ18" s="21">
        <v>6256.03</v>
      </c>
      <c r="AK18" s="21">
        <v>6256.03</v>
      </c>
      <c r="AL18" s="21">
        <v>0.0</v>
      </c>
      <c r="AM18" s="21">
        <v>0.095015287399292</v>
      </c>
      <c r="AN18" s="58"/>
    </row>
    <row r="19">
      <c r="E19" s="68" t="s">
        <v>45</v>
      </c>
      <c r="F19" s="21">
        <v>5470.63</v>
      </c>
      <c r="G19" s="21">
        <v>5470.63</v>
      </c>
      <c r="H19" s="21">
        <v>0.0</v>
      </c>
      <c r="I19" s="21">
        <v>0.199702024459839</v>
      </c>
      <c r="J19" s="58"/>
      <c r="K19" s="21">
        <v>5423.94</v>
      </c>
      <c r="L19" s="21">
        <v>5423.94</v>
      </c>
      <c r="M19" s="21">
        <v>0.0</v>
      </c>
      <c r="N19" s="21">
        <v>0.53484582901001</v>
      </c>
      <c r="O19" s="58"/>
      <c r="AE19" s="21">
        <v>4726.95</v>
      </c>
      <c r="AF19" s="21">
        <v>4726.95</v>
      </c>
      <c r="AG19" s="21">
        <v>0.0</v>
      </c>
      <c r="AH19" s="21">
        <v>0.301651954650879</v>
      </c>
      <c r="AI19" s="58"/>
      <c r="AJ19" s="21">
        <v>5386.85</v>
      </c>
      <c r="AK19" s="21">
        <v>5386.85</v>
      </c>
      <c r="AL19" s="21">
        <v>0.0</v>
      </c>
      <c r="AM19" s="21">
        <v>0.113097906112671</v>
      </c>
      <c r="AN19" s="58"/>
    </row>
    <row r="20">
      <c r="E20" s="68" t="s">
        <v>46</v>
      </c>
      <c r="F20" s="21">
        <v>4876.59</v>
      </c>
      <c r="G20" s="21">
        <v>4876.59</v>
      </c>
      <c r="H20" s="21">
        <v>0.0</v>
      </c>
      <c r="I20" s="21">
        <v>0.0324718952178955</v>
      </c>
      <c r="J20" s="58"/>
      <c r="K20" s="21">
        <v>4085.81</v>
      </c>
      <c r="L20" s="21">
        <v>4085.81</v>
      </c>
      <c r="M20" s="21">
        <v>0.0</v>
      </c>
      <c r="N20" s="21">
        <v>0.242165088653564</v>
      </c>
      <c r="O20" s="58"/>
      <c r="AE20" s="21">
        <v>4358.69</v>
      </c>
      <c r="AF20" s="21">
        <v>4358.69</v>
      </c>
      <c r="AG20" s="21">
        <v>0.0</v>
      </c>
      <c r="AH20" s="21">
        <v>0.406497001647949</v>
      </c>
      <c r="AI20" s="58"/>
      <c r="AJ20" s="21">
        <v>4890.93</v>
      </c>
      <c r="AK20" s="21">
        <v>4890.93</v>
      </c>
      <c r="AL20" s="21">
        <v>0.0</v>
      </c>
      <c r="AM20" s="21">
        <v>0.0735788345336914</v>
      </c>
      <c r="AN20" s="58"/>
    </row>
    <row r="21">
      <c r="E21" s="57" t="s">
        <v>21</v>
      </c>
      <c r="F21" s="26">
        <f t="shared" ref="F21:G21" si="9">AVERAGE(F16:F20)</f>
        <v>5657.452</v>
      </c>
      <c r="G21" s="26">
        <f t="shared" si="9"/>
        <v>5657.452</v>
      </c>
      <c r="H21" s="26">
        <f>100*AVERAGE(H16:H20)</f>
        <v>0</v>
      </c>
      <c r="I21" s="26">
        <f>AVERAGE(I16:I20)</f>
        <v>0.1085306168</v>
      </c>
      <c r="J21" s="59" t="str">
        <f>IF(MAX(ABS($F21-INDIRECT("'summary | ALG^({\gamma}) (high cost instances)'!F"&amp;ROW('summary | ALG^({gamma}) (high c'!$F$4)+(ROW()-9)/6)), ABS($G21-INDIRECT("'summary | ALG^({\gamma}) (high cost instances)'!G"&amp;ROW('summary | ALG^({gamma}) (high c'!$G$4)+(ROW()-9)/6)), ABS($H21-INDIRECT("'summary | ALG^({\gamma}) (high cost instances)'!H"&amp;ROW('summary | ALG^({gamma}) (high c'!$H$4)+(ROW()-9)/6)), ABS($I21-INDIRECT("'summary | ALG^({\gamma}) (high cost instances)'!I"&amp;ROW('summary | ALG^({gamma}) (high c'!$I$4)+(ROW()-9)/6)))&lt;0.00001, "ok", "not ok")</f>
        <v>ok</v>
      </c>
      <c r="K21" s="26">
        <f t="shared" ref="K21:L21" si="10">AVERAGE(K16:K20)</f>
        <v>5025.746</v>
      </c>
      <c r="L21" s="26">
        <f t="shared" si="10"/>
        <v>5025.746</v>
      </c>
      <c r="M21" s="26">
        <f>100*AVERAGE(M16:M20)</f>
        <v>0</v>
      </c>
      <c r="N21" s="26">
        <f>AVERAGE(N16:N20)</f>
        <v>0.3363027096</v>
      </c>
      <c r="O21" s="59" t="str">
        <f>IF(MAX(ABS(K21-INDIRECT("'summary | ALG^({\gamma}) (high cost instances)'!L"&amp;ROW('summary | ALG^({gamma}) (high c'!$L$4)+(ROW()-9)/6)), ABS(L21-INDIRECT("'summary | ALG^({\gamma}) (high cost instances)'!M"&amp;ROW('summary | ALG^({gamma}) (high c'!$M$4)+(ROW()-9)/6)), ABS($M21-INDIRECT("'summary | ALG^({\gamma}) (high cost instances)'!N"&amp;ROW('summary | ALG^({gamma}) (high c'!$N$4)+(ROW()-9)/6)), ABS($N21-INDIRECT("'summary | ALG^({\gamma}) (high cost instances)'!O"&amp;ROW('summary | ALG^({gamma}) (high c'!$O$4)+(ROW()-9)/6)))&lt;0.00001, "ok", "not ok")</f>
        <v>ok</v>
      </c>
      <c r="AE21" s="26">
        <f t="shared" ref="AE21:AF21" si="11">AVERAGE(AE16:AE20)</f>
        <v>4869.936</v>
      </c>
      <c r="AF21" s="26">
        <f t="shared" si="11"/>
        <v>4869.936</v>
      </c>
      <c r="AG21" s="26">
        <f>100*AVERAGE(AG16:AG20)</f>
        <v>0</v>
      </c>
      <c r="AH21" s="26">
        <f>AVERAGE(AH16:AH20)</f>
        <v>0.2807505131</v>
      </c>
      <c r="AI21" s="59" t="str">
        <f>IF(MAX(ABS(AE21-INDIRECT("'summary | ALG^({\gamma}) (high cost instances)'!AJ"&amp;ROW('summary | ALG^({gamma}) (high c'!$AJ$4)+(ROW()-9)/6)), ABS(AF21-INDIRECT("'summary | ALG^({\gamma}) (high cost instances)'!AK"&amp;ROW('summary | ALG^({gamma}) (high c'!$AK$4)+(ROW()-9)/6)), ABS(AG21-INDIRECT("'summary | ALG^({\gamma}) (high cost instances)'!AL"&amp;ROW('summary | ALG^({gamma}) (high c'!$AL$4)+(ROW()-9)/6)), ABS(AH21-INDIRECT("'summary | ALG^({\gamma}) (high cost instances)'!AM"&amp;ROW('summary | ALG^({gamma}) (high c'!$AM$4)+(ROW()-9)/6)))&lt;0.01, "ok", "not ok")</f>
        <v>ok</v>
      </c>
      <c r="AJ21" s="26">
        <f t="shared" ref="AJ21:AK21" si="12">AVERAGE(AJ16:AJ20)</f>
        <v>5643.904</v>
      </c>
      <c r="AK21" s="26">
        <f t="shared" si="12"/>
        <v>5643.904</v>
      </c>
      <c r="AL21" s="26">
        <f>100*AVERAGE(AL16:AL20)</f>
        <v>0</v>
      </c>
      <c r="AM21" s="26">
        <f>AVERAGE(AM16:AM20)</f>
        <v>0.1093359947</v>
      </c>
      <c r="AN21" s="59" t="str">
        <f>IF(MAX(ABS(AJ21-INDIRECT("'summary | ALG^({\gamma}) (high cost instances)'!AV"&amp;ROW('summary | ALG^({gamma}) (high c'!$AV$4)+(ROW()-9)/6)), ABS(AK21-INDIRECT("'summary | ALG^({\gamma}) (high cost instances)'!AW"&amp;ROW('summary | ALG^({gamma}) (high c'!$AW$4)+(ROW()-9)/6)), ABS(AL21-INDIRECT("'summary | ALG^({\gamma}) (high cost instances)'!AX"&amp;ROW('summary | ALG^({gamma}) (high c'!$AX$4)+(ROW()-9)/6)), ABS(AM21-INDIRECT("'summary | ALG^({\gamma}) (high cost instances)'!AY"&amp;ROW('summary | ALG^({gamma}) (high c'!$AY$4)+(ROW()-9)/6)))&lt;0.01, "ok", "not ok")</f>
        <v>ok</v>
      </c>
    </row>
    <row r="22">
      <c r="D22" s="80">
        <v>20.0</v>
      </c>
      <c r="E22" s="68" t="s">
        <v>47</v>
      </c>
      <c r="F22" s="21">
        <v>7198.8</v>
      </c>
      <c r="G22" s="21">
        <v>7198.8</v>
      </c>
      <c r="H22" s="21">
        <v>0.0</v>
      </c>
      <c r="I22" s="21">
        <v>0.509500980377197</v>
      </c>
      <c r="J22" s="58"/>
      <c r="K22" s="21">
        <v>5596.41</v>
      </c>
      <c r="L22" s="21">
        <v>5596.41</v>
      </c>
      <c r="M22" s="21">
        <v>0.0</v>
      </c>
      <c r="N22" s="21">
        <v>1.96101188659668</v>
      </c>
      <c r="O22" s="58"/>
      <c r="AE22" s="21">
        <v>8045.15</v>
      </c>
      <c r="AF22" s="21">
        <v>8045.15</v>
      </c>
      <c r="AG22" s="21">
        <v>0.0</v>
      </c>
      <c r="AH22" s="21">
        <v>4.31675577163696</v>
      </c>
      <c r="AI22" s="58"/>
      <c r="AJ22" s="21">
        <v>7191.87</v>
      </c>
      <c r="AK22" s="21">
        <v>7191.87</v>
      </c>
      <c r="AL22" s="21">
        <v>0.0</v>
      </c>
      <c r="AM22" s="21">
        <v>0.806116819381714</v>
      </c>
      <c r="AN22" s="58"/>
    </row>
    <row r="23">
      <c r="E23" s="68" t="s">
        <v>48</v>
      </c>
      <c r="F23" s="21">
        <v>6890.83</v>
      </c>
      <c r="G23" s="21">
        <v>6890.83</v>
      </c>
      <c r="H23" s="21">
        <v>0.0</v>
      </c>
      <c r="I23" s="21">
        <v>0.144335985183716</v>
      </c>
      <c r="J23" s="58"/>
      <c r="K23" s="21">
        <v>5831.79</v>
      </c>
      <c r="L23" s="21">
        <v>5831.79</v>
      </c>
      <c r="M23" s="21">
        <v>0.0</v>
      </c>
      <c r="N23" s="21">
        <v>0.299875736236572</v>
      </c>
      <c r="O23" s="58"/>
      <c r="AE23" s="21">
        <v>6766.96</v>
      </c>
      <c r="AF23" s="21">
        <v>6766.96</v>
      </c>
      <c r="AG23" s="21">
        <v>0.0</v>
      </c>
      <c r="AH23" s="21">
        <v>0.32417893409729</v>
      </c>
      <c r="AI23" s="58"/>
      <c r="AJ23" s="21">
        <v>7094.77</v>
      </c>
      <c r="AK23" s="21">
        <v>7094.77</v>
      </c>
      <c r="AL23" s="21">
        <v>0.0</v>
      </c>
      <c r="AM23" s="21">
        <v>0.218941926956177</v>
      </c>
      <c r="AN23" s="58"/>
    </row>
    <row r="24">
      <c r="E24" s="68" t="s">
        <v>49</v>
      </c>
      <c r="F24" s="21">
        <v>7871.57</v>
      </c>
      <c r="G24" s="21">
        <v>7871.57</v>
      </c>
      <c r="H24" s="21">
        <v>0.0</v>
      </c>
      <c r="I24" s="21">
        <v>0.15704607963562</v>
      </c>
      <c r="J24" s="58"/>
      <c r="K24" s="21">
        <v>7860.58</v>
      </c>
      <c r="L24" s="21">
        <v>7860.58</v>
      </c>
      <c r="M24" s="21">
        <v>0.0</v>
      </c>
      <c r="N24" s="21">
        <v>0.46823787689209</v>
      </c>
      <c r="O24" s="58"/>
      <c r="AE24" s="21">
        <v>6991.49</v>
      </c>
      <c r="AF24" s="21">
        <v>6991.49</v>
      </c>
      <c r="AG24" s="21">
        <v>0.0</v>
      </c>
      <c r="AH24" s="21">
        <v>1.1587860584259</v>
      </c>
      <c r="AI24" s="58"/>
      <c r="AJ24" s="21">
        <v>7887.23</v>
      </c>
      <c r="AK24" s="21">
        <v>7887.23</v>
      </c>
      <c r="AL24" s="21">
        <v>0.0</v>
      </c>
      <c r="AM24" s="21">
        <v>0.185694932937622</v>
      </c>
      <c r="AN24" s="58"/>
    </row>
    <row r="25">
      <c r="E25" s="68" t="s">
        <v>50</v>
      </c>
      <c r="F25" s="21">
        <v>7395.7</v>
      </c>
      <c r="G25" s="21">
        <v>7395.7</v>
      </c>
      <c r="H25" s="21">
        <v>0.0</v>
      </c>
      <c r="I25" s="21">
        <v>0.914618730545044</v>
      </c>
      <c r="J25" s="58"/>
      <c r="K25" s="21">
        <v>7347.52</v>
      </c>
      <c r="L25" s="21">
        <v>7347.52</v>
      </c>
      <c r="M25" s="21">
        <v>0.0</v>
      </c>
      <c r="N25" s="21">
        <v>5.66170406341553</v>
      </c>
      <c r="O25" s="58"/>
      <c r="AE25" s="21">
        <v>6370.89</v>
      </c>
      <c r="AF25" s="21">
        <v>6370.89</v>
      </c>
      <c r="AG25" s="21">
        <v>0.0</v>
      </c>
      <c r="AH25" s="21">
        <v>5.34391808509827</v>
      </c>
      <c r="AI25" s="58"/>
      <c r="AJ25" s="21">
        <v>7340.86</v>
      </c>
      <c r="AK25" s="21">
        <v>7340.86</v>
      </c>
      <c r="AL25" s="21">
        <v>0.0</v>
      </c>
      <c r="AM25" s="21">
        <v>0.912708044052124</v>
      </c>
      <c r="AN25" s="58"/>
    </row>
    <row r="26">
      <c r="E26" s="68" t="s">
        <v>51</v>
      </c>
      <c r="F26" s="21">
        <v>7750.58</v>
      </c>
      <c r="G26" s="21">
        <v>7750.58</v>
      </c>
      <c r="H26" s="21">
        <v>0.0</v>
      </c>
      <c r="I26" s="21">
        <v>0.688268899917603</v>
      </c>
      <c r="J26" s="58"/>
      <c r="K26" s="21">
        <v>6449.81</v>
      </c>
      <c r="L26" s="21">
        <v>6449.81</v>
      </c>
      <c r="M26" s="21">
        <v>0.0</v>
      </c>
      <c r="N26" s="21">
        <v>4.05086588859558</v>
      </c>
      <c r="O26" s="58"/>
      <c r="AE26" s="21">
        <v>7070.93</v>
      </c>
      <c r="AF26" s="21">
        <v>7070.93</v>
      </c>
      <c r="AG26" s="21">
        <v>0.0</v>
      </c>
      <c r="AH26" s="21">
        <v>27.243084192276</v>
      </c>
      <c r="AI26" s="58"/>
      <c r="AJ26" s="21">
        <v>7750.58</v>
      </c>
      <c r="AK26" s="21">
        <v>7750.58</v>
      </c>
      <c r="AL26" s="21">
        <v>0.0</v>
      </c>
      <c r="AM26" s="21">
        <v>0.939475297927856</v>
      </c>
      <c r="AN26" s="58"/>
    </row>
    <row r="27">
      <c r="E27" s="57" t="s">
        <v>21</v>
      </c>
      <c r="F27" s="26">
        <f t="shared" ref="F27:G27" si="13">AVERAGE(F22:F26)</f>
        <v>7421.496</v>
      </c>
      <c r="G27" s="26">
        <f t="shared" si="13"/>
        <v>7421.496</v>
      </c>
      <c r="H27" s="26">
        <f>100*AVERAGE(H22:H26)</f>
        <v>0</v>
      </c>
      <c r="I27" s="26">
        <f>AVERAGE(I22:I26)</f>
        <v>0.4827541351</v>
      </c>
      <c r="J27" s="59" t="str">
        <f>IF(MAX(ABS($F27-INDIRECT("'summary | ALG^({\gamma}) (high cost instances)'!F"&amp;ROW('summary | ALG^({gamma}) (high c'!$F$4)+(ROW()-9)/6)), ABS($G27-INDIRECT("'summary | ALG^({\gamma}) (high cost instances)'!G"&amp;ROW('summary | ALG^({gamma}) (high c'!$G$4)+(ROW()-9)/6)), ABS($H27-INDIRECT("'summary | ALG^({\gamma}) (high cost instances)'!H"&amp;ROW('summary | ALG^({gamma}) (high c'!$H$4)+(ROW()-9)/6)), ABS($I27-INDIRECT("'summary | ALG^({\gamma}) (high cost instances)'!I"&amp;ROW('summary | ALG^({gamma}) (high c'!$I$4)+(ROW()-9)/6)))&lt;0.00001, "ok", "not ok")</f>
        <v>ok</v>
      </c>
      <c r="K27" s="26">
        <f t="shared" ref="K27:L27" si="14">AVERAGE(K22:K26)</f>
        <v>6617.222</v>
      </c>
      <c r="L27" s="26">
        <f t="shared" si="14"/>
        <v>6617.222</v>
      </c>
      <c r="M27" s="26">
        <f>100*AVERAGE(M22:M26)</f>
        <v>0</v>
      </c>
      <c r="N27" s="26">
        <f>AVERAGE(N22:N26)</f>
        <v>2.48833909</v>
      </c>
      <c r="O27" s="59" t="str">
        <f>IF(MAX(ABS(K27-INDIRECT("'summary | ALG^({\gamma}) (high cost instances)'!L"&amp;ROW('summary | ALG^({gamma}) (high c'!$L$4)+(ROW()-9)/6)), ABS(L27-INDIRECT("'summary | ALG^({\gamma}) (high cost instances)'!M"&amp;ROW('summary | ALG^({gamma}) (high c'!$M$4)+(ROW()-9)/6)), ABS($M27-INDIRECT("'summary | ALG^({\gamma}) (high cost instances)'!N"&amp;ROW('summary | ALG^({gamma}) (high c'!$N$4)+(ROW()-9)/6)), ABS($N27-INDIRECT("'summary | ALG^({\gamma}) (high cost instances)'!O"&amp;ROW('summary | ALG^({gamma}) (high c'!$O$4)+(ROW()-9)/6)))&lt;0.00001, "ok", "not ok")</f>
        <v>ok</v>
      </c>
      <c r="AE27" s="26">
        <f t="shared" ref="AE27:AF27" si="15">AVERAGE(AE22:AE26)</f>
        <v>7049.084</v>
      </c>
      <c r="AF27" s="26">
        <f t="shared" si="15"/>
        <v>7049.084</v>
      </c>
      <c r="AG27" s="26">
        <f>100*AVERAGE(AG22:AG26)</f>
        <v>0</v>
      </c>
      <c r="AH27" s="26">
        <f>AVERAGE(AH22:AH26)</f>
        <v>7.677344608</v>
      </c>
      <c r="AI27" s="59" t="str">
        <f>IF(MAX(ABS(AE27-INDIRECT("'summary | ALG^({\gamma}) (high cost instances)'!AJ"&amp;ROW('summary | ALG^({gamma}) (high c'!$AJ$4)+(ROW()-9)/6)), ABS(AF27-INDIRECT("'summary | ALG^({\gamma}) (high cost instances)'!AK"&amp;ROW('summary | ALG^({gamma}) (high c'!$AK$4)+(ROW()-9)/6)), ABS(AG27-INDIRECT("'summary | ALG^({\gamma}) (high cost instances)'!AL"&amp;ROW('summary | ALG^({gamma}) (high c'!$AL$4)+(ROW()-9)/6)), ABS(AH27-INDIRECT("'summary | ALG^({\gamma}) (high cost instances)'!AM"&amp;ROW('summary | ALG^({gamma}) (high c'!$AM$4)+(ROW()-9)/6)))&lt;0.01, "ok", "not ok")</f>
        <v>ok</v>
      </c>
      <c r="AJ27" s="26">
        <f t="shared" ref="AJ27:AK27" si="16">AVERAGE(AJ22:AJ26)</f>
        <v>7453.062</v>
      </c>
      <c r="AK27" s="26">
        <f t="shared" si="16"/>
        <v>7453.062</v>
      </c>
      <c r="AL27" s="26">
        <f>100*AVERAGE(AL22:AL26)</f>
        <v>0</v>
      </c>
      <c r="AM27" s="26">
        <f>AVERAGE(AM22:AM26)</f>
        <v>0.6125874043</v>
      </c>
      <c r="AN27" s="59" t="str">
        <f>IF(MAX(ABS(AJ27-INDIRECT("'summary | ALG^({\gamma}) (high cost instances)'!AV"&amp;ROW('summary | ALG^({gamma}) (high c'!$AV$4)+(ROW()-9)/6)), ABS(AK27-INDIRECT("'summary | ALG^({\gamma}) (high cost instances)'!AW"&amp;ROW('summary | ALG^({gamma}) (high c'!$AW$4)+(ROW()-9)/6)), ABS(AL27-INDIRECT("'summary | ALG^({\gamma}) (high cost instances)'!AX"&amp;ROW('summary | ALG^({gamma}) (high c'!$AX$4)+(ROW()-9)/6)), ABS(AM27-INDIRECT("'summary | ALG^({\gamma}) (high cost instances)'!AY"&amp;ROW('summary | ALG^({gamma}) (high c'!$AY$4)+(ROW()-9)/6)))&lt;0.01, "ok", "not ok")</f>
        <v>ok</v>
      </c>
    </row>
    <row r="28">
      <c r="D28" s="80">
        <v>25.0</v>
      </c>
      <c r="E28" s="68" t="s">
        <v>52</v>
      </c>
      <c r="F28" s="21">
        <v>8382.39</v>
      </c>
      <c r="G28" s="21">
        <v>8382.39</v>
      </c>
      <c r="H28" s="21">
        <v>0.0</v>
      </c>
      <c r="I28" s="21">
        <v>0.299556970596313</v>
      </c>
      <c r="J28" s="58"/>
      <c r="K28" s="21">
        <v>6769.77</v>
      </c>
      <c r="L28" s="21">
        <v>6769.77</v>
      </c>
      <c r="M28" s="21">
        <v>0.0</v>
      </c>
      <c r="N28" s="21">
        <v>0.764713764190674</v>
      </c>
      <c r="O28" s="58"/>
      <c r="AE28" s="21">
        <v>8025.21</v>
      </c>
      <c r="AF28" s="21">
        <v>8025.21</v>
      </c>
      <c r="AG28" s="21">
        <v>0.0</v>
      </c>
      <c r="AH28" s="21">
        <v>1.32592606544495</v>
      </c>
      <c r="AI28" s="58"/>
      <c r="AJ28" s="21">
        <v>8321.63</v>
      </c>
      <c r="AK28" s="21">
        <v>8321.63</v>
      </c>
      <c r="AL28" s="21">
        <v>0.0</v>
      </c>
      <c r="AM28" s="21">
        <v>0.613739967346191</v>
      </c>
      <c r="AN28" s="58"/>
    </row>
    <row r="29">
      <c r="E29" s="68" t="s">
        <v>53</v>
      </c>
      <c r="F29" s="21">
        <v>8709.94</v>
      </c>
      <c r="G29" s="21">
        <v>8709.94</v>
      </c>
      <c r="H29" s="21">
        <v>0.0</v>
      </c>
      <c r="I29" s="21">
        <v>1.03288197517395</v>
      </c>
      <c r="J29" s="58"/>
      <c r="K29" s="21">
        <v>8699.53</v>
      </c>
      <c r="L29" s="21">
        <v>8699.53</v>
      </c>
      <c r="M29" s="21">
        <v>0.0</v>
      </c>
      <c r="N29" s="21">
        <v>2.55725407600403</v>
      </c>
      <c r="O29" s="58"/>
      <c r="AE29" s="21">
        <v>8032.45</v>
      </c>
      <c r="AF29" s="21">
        <v>8032.45</v>
      </c>
      <c r="AG29" s="21">
        <v>0.0</v>
      </c>
      <c r="AH29" s="21">
        <v>5.62842631340027</v>
      </c>
      <c r="AI29" s="58"/>
      <c r="AJ29" s="21">
        <v>8709.94</v>
      </c>
      <c r="AK29" s="21">
        <v>8709.94</v>
      </c>
      <c r="AL29" s="21">
        <v>0.0</v>
      </c>
      <c r="AM29" s="21">
        <v>1.032310962677</v>
      </c>
      <c r="AN29" s="58"/>
    </row>
    <row r="30">
      <c r="E30" s="68" t="s">
        <v>54</v>
      </c>
      <c r="F30" s="21">
        <v>9460.67</v>
      </c>
      <c r="G30" s="21">
        <v>9460.67</v>
      </c>
      <c r="H30" s="21">
        <v>0.0</v>
      </c>
      <c r="I30" s="21">
        <v>13.6106457710266</v>
      </c>
      <c r="J30" s="58"/>
      <c r="K30" s="21">
        <v>7650.03</v>
      </c>
      <c r="L30" s="21">
        <v>7650.03</v>
      </c>
      <c r="M30" s="21">
        <v>0.0</v>
      </c>
      <c r="N30" s="21">
        <v>28.1185691356659</v>
      </c>
      <c r="O30" s="58"/>
      <c r="AE30" s="21">
        <v>8895.18</v>
      </c>
      <c r="AF30" s="21">
        <v>8895.18</v>
      </c>
      <c r="AG30" s="21">
        <v>0.0</v>
      </c>
      <c r="AH30" s="21">
        <v>577.669080018997</v>
      </c>
      <c r="AI30" s="58"/>
      <c r="AJ30" s="21">
        <v>9460.67</v>
      </c>
      <c r="AK30" s="21">
        <v>9460.67</v>
      </c>
      <c r="AL30" s="21">
        <v>0.0</v>
      </c>
      <c r="AM30" s="21">
        <v>13.0346930027008</v>
      </c>
      <c r="AN30" s="58"/>
    </row>
    <row r="31">
      <c r="E31" s="68" t="s">
        <v>55</v>
      </c>
      <c r="F31" s="21">
        <v>8774.21</v>
      </c>
      <c r="G31" s="21">
        <v>8774.21</v>
      </c>
      <c r="H31" s="21">
        <v>0.0</v>
      </c>
      <c r="I31" s="21">
        <v>0.14076042175293</v>
      </c>
      <c r="J31" s="58"/>
      <c r="K31" s="21">
        <v>8700.06</v>
      </c>
      <c r="L31" s="21">
        <v>8700.06</v>
      </c>
      <c r="M31" s="21">
        <v>0.0</v>
      </c>
      <c r="N31" s="21">
        <v>0.280877113342285</v>
      </c>
      <c r="O31" s="58"/>
      <c r="AE31" s="21">
        <v>7425.23</v>
      </c>
      <c r="AF31" s="21">
        <v>7425.23</v>
      </c>
      <c r="AG31" s="21">
        <v>0.0</v>
      </c>
      <c r="AH31" s="21">
        <v>0.784201145172119</v>
      </c>
      <c r="AI31" s="58"/>
      <c r="AJ31" s="21">
        <v>8774.21</v>
      </c>
      <c r="AK31" s="21">
        <v>8774.21</v>
      </c>
      <c r="AL31" s="21">
        <v>0.0</v>
      </c>
      <c r="AM31" s="21">
        <v>0.350461721420288</v>
      </c>
      <c r="AN31" s="58"/>
    </row>
    <row r="32">
      <c r="E32" s="68" t="s">
        <v>56</v>
      </c>
      <c r="F32" s="21">
        <v>9349.98</v>
      </c>
      <c r="G32" s="21">
        <v>9349.98</v>
      </c>
      <c r="H32" s="21">
        <v>0.0</v>
      </c>
      <c r="I32" s="21">
        <v>0.123780727386475</v>
      </c>
      <c r="J32" s="58"/>
      <c r="K32" s="21">
        <v>8079.61</v>
      </c>
      <c r="L32" s="21">
        <v>8079.61</v>
      </c>
      <c r="M32" s="21">
        <v>0.0</v>
      </c>
      <c r="N32" s="21">
        <v>0.365759134292603</v>
      </c>
      <c r="O32" s="58"/>
      <c r="AE32" s="21">
        <v>9201.62</v>
      </c>
      <c r="AF32" s="21">
        <v>9201.62</v>
      </c>
      <c r="AG32" s="21">
        <v>0.0</v>
      </c>
      <c r="AH32" s="21">
        <v>1.87787127494812</v>
      </c>
      <c r="AI32" s="58"/>
      <c r="AJ32" s="21">
        <v>9349.98</v>
      </c>
      <c r="AK32" s="21">
        <v>9349.98</v>
      </c>
      <c r="AL32" s="21">
        <v>0.0</v>
      </c>
      <c r="AM32" s="21">
        <v>0.320332050323486</v>
      </c>
      <c r="AN32" s="58"/>
    </row>
    <row r="33">
      <c r="E33" s="57" t="s">
        <v>21</v>
      </c>
      <c r="F33" s="26">
        <f t="shared" ref="F33:G33" si="17">AVERAGE(F28:F32)</f>
        <v>8935.438</v>
      </c>
      <c r="G33" s="26">
        <f t="shared" si="17"/>
        <v>8935.438</v>
      </c>
      <c r="H33" s="26">
        <f>100*AVERAGE(H28:H32)</f>
        <v>0</v>
      </c>
      <c r="I33" s="26">
        <f>AVERAGE(I28:I32)</f>
        <v>3.041525173</v>
      </c>
      <c r="J33" s="59" t="str">
        <f>IF(MAX(ABS($F33-INDIRECT("'summary | ALG^({\gamma}) (high cost instances)'!F"&amp;ROW('summary | ALG^({gamma}) (high c'!$F$4)+(ROW()-9)/6)), ABS($G33-INDIRECT("'summary | ALG^({\gamma}) (high cost instances)'!G"&amp;ROW('summary | ALG^({gamma}) (high c'!$G$4)+(ROW()-9)/6)), ABS($H33-INDIRECT("'summary | ALG^({\gamma}) (high cost instances)'!H"&amp;ROW('summary | ALG^({gamma}) (high c'!$H$4)+(ROW()-9)/6)), ABS($I33-INDIRECT("'summary | ALG^({\gamma}) (high cost instances)'!I"&amp;ROW('summary | ALG^({gamma}) (high c'!$I$4)+(ROW()-9)/6)))&lt;0.00001, "ok", "not ok")</f>
        <v>ok</v>
      </c>
      <c r="K33" s="26">
        <f t="shared" ref="K33:L33" si="18">AVERAGE(K28:K32)</f>
        <v>7979.8</v>
      </c>
      <c r="L33" s="26">
        <f t="shared" si="18"/>
        <v>7979.8</v>
      </c>
      <c r="M33" s="26">
        <f>100*AVERAGE(M28:M32)</f>
        <v>0</v>
      </c>
      <c r="N33" s="26">
        <f>AVERAGE(N28:N32)</f>
        <v>6.417434645</v>
      </c>
      <c r="O33" s="59" t="str">
        <f>IF(MAX(ABS(K33-INDIRECT("'summary | ALG^({\gamma}) (high cost instances)'!L"&amp;ROW('summary | ALG^({gamma}) (high c'!$L$4)+(ROW()-9)/6)), ABS(L33-INDIRECT("'summary | ALG^({\gamma}) (high cost instances)'!M"&amp;ROW('summary | ALG^({gamma}) (high c'!$M$4)+(ROW()-9)/6)), ABS($M33-INDIRECT("'summary | ALG^({\gamma}) (high cost instances)'!N"&amp;ROW('summary | ALG^({gamma}) (high c'!$N$4)+(ROW()-9)/6)), ABS($N33-INDIRECT("'summary | ALG^({\gamma}) (high cost instances)'!O"&amp;ROW('summary | ALG^({gamma}) (high c'!$O$4)+(ROW()-9)/6)))&lt;0.00001, "ok", "not ok")</f>
        <v>ok</v>
      </c>
      <c r="AE33" s="26">
        <f t="shared" ref="AE33:AF33" si="19">AVERAGE(AE28:AE32)</f>
        <v>8315.938</v>
      </c>
      <c r="AF33" s="26">
        <f t="shared" si="19"/>
        <v>8315.938</v>
      </c>
      <c r="AG33" s="26">
        <f>100*AVERAGE(AG28:AG32)</f>
        <v>0</v>
      </c>
      <c r="AH33" s="26">
        <f>AVERAGE(AH28:AH32)</f>
        <v>117.457101</v>
      </c>
      <c r="AI33" s="59" t="str">
        <f>IF(MAX(ABS(AE33-INDIRECT("'summary | ALG^({\gamma}) (high cost instances)'!AJ"&amp;ROW('summary | ALG^({gamma}) (high c'!$AJ$4)+(ROW()-9)/6)), ABS(AF33-INDIRECT("'summary | ALG^({\gamma}) (high cost instances)'!AK"&amp;ROW('summary | ALG^({gamma}) (high c'!$AK$4)+(ROW()-9)/6)), ABS(AG33-INDIRECT("'summary | ALG^({\gamma}) (high cost instances)'!AL"&amp;ROW('summary | ALG^({gamma}) (high c'!$AL$4)+(ROW()-9)/6)), ABS(AH33-INDIRECT("'summary | ALG^({\gamma}) (high cost instances)'!AM"&amp;ROW('summary | ALG^({gamma}) (high c'!$AM$4)+(ROW()-9)/6)))&lt;0.01, "ok", "not ok")</f>
        <v>ok</v>
      </c>
      <c r="AJ33" s="26">
        <f t="shared" ref="AJ33:AK33" si="20">AVERAGE(AJ28:AJ32)</f>
        <v>8923.286</v>
      </c>
      <c r="AK33" s="26">
        <f t="shared" si="20"/>
        <v>8923.286</v>
      </c>
      <c r="AL33" s="26">
        <f>100*AVERAGE(AL28:AL32)</f>
        <v>0</v>
      </c>
      <c r="AM33" s="26">
        <f>AVERAGE(AM28:AM32)</f>
        <v>3.070307541</v>
      </c>
      <c r="AN33" s="59" t="str">
        <f>IF(MAX(ABS(AJ33-INDIRECT("'summary | ALG^({\gamma}) (high cost instances)'!AV"&amp;ROW('summary | ALG^({gamma}) (high c'!$AV$4)+(ROW()-9)/6)), ABS(AK33-INDIRECT("'summary | ALG^({\gamma}) (high cost instances)'!AW"&amp;ROW('summary | ALG^({gamma}) (high c'!$AW$4)+(ROW()-9)/6)), ABS(AL33-INDIRECT("'summary | ALG^({\gamma}) (high cost instances)'!AX"&amp;ROW('summary | ALG^({gamma}) (high c'!$AX$4)+(ROW()-9)/6)), ABS(AM33-INDIRECT("'summary | ALG^({\gamma}) (high cost instances)'!AY"&amp;ROW('summary | ALG^({gamma}) (high c'!$AY$4)+(ROW()-9)/6)))&lt;0.01, "ok", "not ok")</f>
        <v>ok</v>
      </c>
    </row>
    <row r="34">
      <c r="D34" s="80">
        <v>30.0</v>
      </c>
      <c r="E34" s="68" t="s">
        <v>57</v>
      </c>
      <c r="F34" s="21">
        <v>11458.77</v>
      </c>
      <c r="G34" s="21">
        <v>11458.77</v>
      </c>
      <c r="H34" s="21">
        <v>0.0</v>
      </c>
      <c r="I34" s="21">
        <v>15.1313502788544</v>
      </c>
      <c r="J34" s="58"/>
      <c r="K34" s="21">
        <v>11382.86</v>
      </c>
      <c r="L34" s="21">
        <v>11382.86</v>
      </c>
      <c r="M34" s="21">
        <v>0.0</v>
      </c>
      <c r="N34" s="21">
        <v>34.4633018970489</v>
      </c>
      <c r="O34" s="58"/>
      <c r="AE34" s="21">
        <v>10638.31</v>
      </c>
      <c r="AF34" s="21">
        <v>10637.31</v>
      </c>
      <c r="AG34" s="21">
        <v>9.39998928404641E-5</v>
      </c>
      <c r="AH34" s="21">
        <v>1015.91849803925</v>
      </c>
      <c r="AI34" s="58"/>
      <c r="AJ34" s="21">
        <v>11458.77</v>
      </c>
      <c r="AK34" s="21">
        <v>11458.77</v>
      </c>
      <c r="AL34" s="21">
        <v>0.0</v>
      </c>
      <c r="AM34" s="21">
        <v>13.0441839694977</v>
      </c>
      <c r="AN34" s="58"/>
    </row>
    <row r="35">
      <c r="E35" s="68" t="s">
        <v>58</v>
      </c>
      <c r="F35" s="21">
        <v>10424.19</v>
      </c>
      <c r="G35" s="21">
        <v>10424.19</v>
      </c>
      <c r="H35" s="21">
        <v>0.0</v>
      </c>
      <c r="I35" s="21">
        <v>0.505259037017822</v>
      </c>
      <c r="J35" s="58"/>
      <c r="K35" s="21">
        <v>10386.5</v>
      </c>
      <c r="L35" s="21">
        <v>10386.5</v>
      </c>
      <c r="M35" s="21">
        <v>0.0</v>
      </c>
      <c r="N35" s="21">
        <v>1.79902696609497</v>
      </c>
      <c r="O35" s="58"/>
      <c r="AE35" s="21">
        <v>9772.64</v>
      </c>
      <c r="AF35" s="21">
        <v>9772.64</v>
      </c>
      <c r="AG35" s="21">
        <v>0.0</v>
      </c>
      <c r="AH35" s="21">
        <v>1.62232685089111</v>
      </c>
      <c r="AI35" s="58"/>
      <c r="AJ35" s="21">
        <v>10424.19</v>
      </c>
      <c r="AK35" s="21">
        <v>10424.19</v>
      </c>
      <c r="AL35" s="21">
        <v>0.0</v>
      </c>
      <c r="AM35" s="21">
        <v>0.864449977874756</v>
      </c>
      <c r="AN35" s="58"/>
    </row>
    <row r="36">
      <c r="E36" s="68" t="s">
        <v>59</v>
      </c>
      <c r="F36" s="21">
        <v>11167.41</v>
      </c>
      <c r="G36" s="21">
        <v>11167.41</v>
      </c>
      <c r="H36" s="21">
        <v>0.0</v>
      </c>
      <c r="I36" s="21">
        <v>0.336105823516846</v>
      </c>
      <c r="J36" s="58"/>
      <c r="K36" s="21">
        <v>11144.34</v>
      </c>
      <c r="L36" s="21">
        <v>11144.34</v>
      </c>
      <c r="M36" s="21">
        <v>0.0</v>
      </c>
      <c r="N36" s="21">
        <v>1.29089593887329</v>
      </c>
      <c r="O36" s="58"/>
      <c r="AE36" s="21">
        <v>10597.54</v>
      </c>
      <c r="AF36" s="21">
        <v>10597.54</v>
      </c>
      <c r="AG36" s="21">
        <v>0.0</v>
      </c>
      <c r="AH36" s="21">
        <v>6.82630085945129</v>
      </c>
      <c r="AI36" s="58"/>
      <c r="AJ36" s="21">
        <v>11167.41</v>
      </c>
      <c r="AK36" s="21">
        <v>11167.41</v>
      </c>
      <c r="AL36" s="21">
        <v>0.0</v>
      </c>
      <c r="AM36" s="21">
        <v>0.68138575553894</v>
      </c>
      <c r="AN36" s="58"/>
    </row>
    <row r="37">
      <c r="E37" s="68" t="s">
        <v>60</v>
      </c>
      <c r="F37" s="21">
        <v>9463.98</v>
      </c>
      <c r="G37" s="21">
        <v>9463.98</v>
      </c>
      <c r="H37" s="21">
        <v>0.0</v>
      </c>
      <c r="I37" s="21">
        <v>0.395543098449707</v>
      </c>
      <c r="J37" s="58"/>
      <c r="K37" s="21">
        <v>9352.68</v>
      </c>
      <c r="L37" s="21">
        <v>9352.68</v>
      </c>
      <c r="M37" s="21">
        <v>0.0</v>
      </c>
      <c r="N37" s="21">
        <v>0.727495908737183</v>
      </c>
      <c r="O37" s="58"/>
      <c r="AE37" s="21">
        <v>8855.19</v>
      </c>
      <c r="AF37" s="21">
        <v>8855.19</v>
      </c>
      <c r="AG37" s="21">
        <v>0.0</v>
      </c>
      <c r="AH37" s="21">
        <v>2.91397190093994</v>
      </c>
      <c r="AI37" s="58"/>
      <c r="AJ37" s="21">
        <v>9463.98</v>
      </c>
      <c r="AK37" s="21">
        <v>9463.98</v>
      </c>
      <c r="AL37" s="21">
        <v>0.0</v>
      </c>
      <c r="AM37" s="21">
        <v>0.650875091552734</v>
      </c>
      <c r="AN37" s="58"/>
    </row>
    <row r="38">
      <c r="E38" s="68" t="s">
        <v>61</v>
      </c>
      <c r="F38" s="21">
        <v>9514.58</v>
      </c>
      <c r="G38" s="21">
        <v>9514.58</v>
      </c>
      <c r="H38" s="21">
        <v>0.0</v>
      </c>
      <c r="I38" s="21">
        <v>14.273802280426</v>
      </c>
      <c r="J38" s="58"/>
      <c r="K38" s="21">
        <v>7840.83</v>
      </c>
      <c r="L38" s="21">
        <v>7840.83</v>
      </c>
      <c r="M38" s="21">
        <v>0.0</v>
      </c>
      <c r="N38" s="21">
        <v>22.8407919406891</v>
      </c>
      <c r="O38" s="58"/>
      <c r="AE38" s="21">
        <v>8447.87</v>
      </c>
      <c r="AF38" s="21">
        <v>8447.87</v>
      </c>
      <c r="AG38" s="21">
        <v>0.0</v>
      </c>
      <c r="AH38" s="21">
        <v>39.7824628353119</v>
      </c>
      <c r="AI38" s="58"/>
      <c r="AJ38" s="21">
        <v>9467.69</v>
      </c>
      <c r="AK38" s="21">
        <v>9467.69</v>
      </c>
      <c r="AL38" s="21">
        <v>0.0</v>
      </c>
      <c r="AM38" s="21">
        <v>3.77031421661377</v>
      </c>
      <c r="AN38" s="58"/>
    </row>
    <row r="39">
      <c r="E39" s="57" t="s">
        <v>21</v>
      </c>
      <c r="F39" s="26">
        <f t="shared" ref="F39:G39" si="21">AVERAGE(F34:F38)</f>
        <v>10405.786</v>
      </c>
      <c r="G39" s="26">
        <f t="shared" si="21"/>
        <v>10405.786</v>
      </c>
      <c r="H39" s="26">
        <f>100*AVERAGE(H34:H38)</f>
        <v>0</v>
      </c>
      <c r="I39" s="26">
        <f>AVERAGE(I34:I38)</f>
        <v>6.128412104</v>
      </c>
      <c r="J39" s="59" t="str">
        <f>IF(MAX(ABS($F39-INDIRECT("'summary | ALG^({\gamma}) (high cost instances)'!F"&amp;ROW('summary | ALG^({gamma}) (high c'!$F$4)+(ROW()-9)/6)), ABS($G39-INDIRECT("'summary | ALG^({\gamma}) (high cost instances)'!G"&amp;ROW('summary | ALG^({gamma}) (high c'!$G$4)+(ROW()-9)/6)), ABS($H39-INDIRECT("'summary | ALG^({\gamma}) (high cost instances)'!H"&amp;ROW('summary | ALG^({gamma}) (high c'!$H$4)+(ROW()-9)/6)), ABS($I39-INDIRECT("'summary | ALG^({\gamma}) (high cost instances)'!I"&amp;ROW('summary | ALG^({gamma}) (high c'!$I$4)+(ROW()-9)/6)))&lt;0.00001, "ok", "not ok")</f>
        <v>ok</v>
      </c>
      <c r="K39" s="26">
        <f t="shared" ref="K39:L39" si="22">AVERAGE(K34:K38)</f>
        <v>10021.442</v>
      </c>
      <c r="L39" s="26">
        <f t="shared" si="22"/>
        <v>10021.442</v>
      </c>
      <c r="M39" s="26">
        <f>100*AVERAGE(M34:M38)</f>
        <v>0</v>
      </c>
      <c r="N39" s="26">
        <f>AVERAGE(N34:N38)</f>
        <v>12.22430253</v>
      </c>
      <c r="O39" s="59" t="str">
        <f>IF(MAX(ABS(K39-INDIRECT("'summary | ALG^({\gamma}) (high cost instances)'!L"&amp;ROW('summary | ALG^({gamma}) (high c'!$L$4)+(ROW()-9)/6)), ABS(L39-INDIRECT("'summary | ALG^({\gamma}) (high cost instances)'!M"&amp;ROW('summary | ALG^({gamma}) (high c'!$M$4)+(ROW()-9)/6)), ABS($M39-INDIRECT("'summary | ALG^({\gamma}) (high cost instances)'!N"&amp;ROW('summary | ALG^({gamma}) (high c'!$N$4)+(ROW()-9)/6)), ABS($N39-INDIRECT("'summary | ALG^({\gamma}) (high cost instances)'!O"&amp;ROW('summary | ALG^({gamma}) (high c'!$O$4)+(ROW()-9)/6)))&lt;0.00001, "ok", "not ok")</f>
        <v>ok</v>
      </c>
      <c r="AE39" s="26">
        <f t="shared" ref="AE39:AF39" si="23">AVERAGE(AE34:AE38)</f>
        <v>9662.31</v>
      </c>
      <c r="AF39" s="26">
        <f t="shared" si="23"/>
        <v>9662.11</v>
      </c>
      <c r="AG39" s="26">
        <f>100*AVERAGE(AG34:AG38)</f>
        <v>0.001879997857</v>
      </c>
      <c r="AH39" s="26">
        <f>AVERAGE(AH34:AH38)</f>
        <v>213.4127121</v>
      </c>
      <c r="AI39" s="59" t="str">
        <f>IF(MAX(ABS(AE39-INDIRECT("'summary | ALG^({\gamma}) (high cost instances)'!AJ"&amp;ROW('summary | ALG^({gamma}) (high c'!$AJ$4)+(ROW()-9)/6)), ABS(AF39-INDIRECT("'summary | ALG^({\gamma}) (high cost instances)'!AK"&amp;ROW('summary | ALG^({gamma}) (high c'!$AK$4)+(ROW()-9)/6)), ABS(AG39-INDIRECT("'summary | ALG^({\gamma}) (high cost instances)'!AL"&amp;ROW('summary | ALG^({gamma}) (high c'!$AL$4)+(ROW()-9)/6)), ABS(AH39-INDIRECT("'summary | ALG^({\gamma}) (high cost instances)'!AM"&amp;ROW('summary | ALG^({gamma}) (high c'!$AM$4)+(ROW()-9)/6)))&lt;0.01, "ok", "not ok")</f>
        <v>ok</v>
      </c>
      <c r="AJ39" s="26">
        <f t="shared" ref="AJ39:AK39" si="24">AVERAGE(AJ34:AJ38)</f>
        <v>10396.408</v>
      </c>
      <c r="AK39" s="26">
        <f t="shared" si="24"/>
        <v>10396.408</v>
      </c>
      <c r="AL39" s="26">
        <f>100*AVERAGE(AL34:AL38)</f>
        <v>0</v>
      </c>
      <c r="AM39" s="26">
        <f>AVERAGE(AM34:AM38)</f>
        <v>3.802241802</v>
      </c>
      <c r="AN39" s="59" t="str">
        <f>IF(MAX(ABS(AJ39-INDIRECT("'summary | ALG^({\gamma}) (high cost instances)'!AV"&amp;ROW('summary | ALG^({gamma}) (high c'!$AV$4)+(ROW()-9)/6)), ABS(AK39-INDIRECT("'summary | ALG^({\gamma}) (high cost instances)'!AW"&amp;ROW('summary | ALG^({gamma}) (high c'!$AW$4)+(ROW()-9)/6)), ABS(AL39-INDIRECT("'summary | ALG^({\gamma}) (high cost instances)'!AX"&amp;ROW('summary | ALG^({gamma}) (high c'!$AX$4)+(ROW()-9)/6)), ABS(AM39-INDIRECT("'summary | ALG^({\gamma}) (high cost instances)'!AY"&amp;ROW('summary | ALG^({gamma}) (high c'!$AY$4)+(ROW()-9)/6)))&lt;0.01, "ok", "not ok")</f>
        <v>ok</v>
      </c>
    </row>
    <row r="40">
      <c r="D40" s="80">
        <v>35.0</v>
      </c>
      <c r="E40" s="68" t="s">
        <v>62</v>
      </c>
      <c r="F40" s="21">
        <v>11299.36</v>
      </c>
      <c r="G40" s="21">
        <v>11299.36</v>
      </c>
      <c r="H40" s="21">
        <v>0.0</v>
      </c>
      <c r="I40" s="21">
        <v>0.580954074859619</v>
      </c>
      <c r="J40" s="58"/>
      <c r="K40" s="21">
        <v>9483.26</v>
      </c>
      <c r="L40" s="21">
        <v>9483.26</v>
      </c>
      <c r="M40" s="21">
        <v>0.0</v>
      </c>
      <c r="N40" s="21">
        <v>2.36409592628479</v>
      </c>
      <c r="O40" s="58"/>
      <c r="AE40" s="21">
        <v>10583.89</v>
      </c>
      <c r="AF40" s="21">
        <v>10583.89</v>
      </c>
      <c r="AG40" s="21">
        <v>0.0</v>
      </c>
      <c r="AH40" s="21">
        <v>361.462817907333</v>
      </c>
      <c r="AI40" s="58"/>
      <c r="AJ40" s="21">
        <v>11299.36</v>
      </c>
      <c r="AK40" s="21">
        <v>11299.36</v>
      </c>
      <c r="AL40" s="21">
        <v>0.0</v>
      </c>
      <c r="AM40" s="21">
        <v>1.16200232505798</v>
      </c>
      <c r="AN40" s="58"/>
    </row>
    <row r="41">
      <c r="E41" s="68" t="s">
        <v>63</v>
      </c>
      <c r="F41" s="21">
        <v>10215.43</v>
      </c>
      <c r="G41" s="21">
        <v>10215.43</v>
      </c>
      <c r="H41" s="21">
        <v>0.0</v>
      </c>
      <c r="I41" s="21">
        <v>0.633482933044434</v>
      </c>
      <c r="J41" s="58"/>
      <c r="K41" s="21">
        <v>8577.59</v>
      </c>
      <c r="L41" s="21">
        <v>8577.59</v>
      </c>
      <c r="M41" s="21">
        <v>0.0</v>
      </c>
      <c r="N41" s="21">
        <v>2.55410480499268</v>
      </c>
      <c r="O41" s="58"/>
      <c r="AE41" s="21">
        <v>9389.8</v>
      </c>
      <c r="AF41" s="21">
        <v>9389.8</v>
      </c>
      <c r="AG41" s="21">
        <v>0.0</v>
      </c>
      <c r="AH41" s="21">
        <v>5.79069495201111</v>
      </c>
      <c r="AI41" s="58"/>
      <c r="AJ41" s="21">
        <v>10114.62</v>
      </c>
      <c r="AK41" s="21">
        <v>10114.62</v>
      </c>
      <c r="AL41" s="21">
        <v>0.0</v>
      </c>
      <c r="AM41" s="21">
        <v>1.07124018669128</v>
      </c>
      <c r="AN41" s="58"/>
    </row>
    <row r="42">
      <c r="E42" s="68" t="s">
        <v>64</v>
      </c>
      <c r="F42" s="21">
        <v>12650.31</v>
      </c>
      <c r="G42" s="21">
        <v>12650.31</v>
      </c>
      <c r="H42" s="21">
        <v>0.0</v>
      </c>
      <c r="I42" s="21">
        <v>2.17598223686218</v>
      </c>
      <c r="J42" s="58"/>
      <c r="K42" s="21">
        <v>11017.4899949717</v>
      </c>
      <c r="L42" s="21">
        <v>11016.4899915</v>
      </c>
      <c r="M42" s="21">
        <v>9.07650900629569E-5</v>
      </c>
      <c r="N42" s="21">
        <v>9.20474624633789</v>
      </c>
      <c r="O42" s="58"/>
      <c r="AE42" s="21">
        <v>12129.32</v>
      </c>
      <c r="AF42" s="21">
        <v>12129.32</v>
      </c>
      <c r="AG42" s="21">
        <v>0.0</v>
      </c>
      <c r="AH42" s="21">
        <v>3688.29462695122</v>
      </c>
      <c r="AI42" s="58"/>
      <c r="AJ42" s="21">
        <v>12650.31</v>
      </c>
      <c r="AK42" s="21">
        <v>12650.31</v>
      </c>
      <c r="AL42" s="21">
        <v>0.0</v>
      </c>
      <c r="AM42" s="21">
        <v>2.32871913909912</v>
      </c>
      <c r="AN42" s="58"/>
    </row>
    <row r="43">
      <c r="E43" s="68" t="s">
        <v>65</v>
      </c>
      <c r="F43" s="21">
        <v>10292.26</v>
      </c>
      <c r="G43" s="21">
        <v>10292.26</v>
      </c>
      <c r="H43" s="21">
        <v>0.0</v>
      </c>
      <c r="I43" s="21">
        <v>7.53913187980652</v>
      </c>
      <c r="J43" s="58"/>
      <c r="K43" s="21">
        <v>10243.04</v>
      </c>
      <c r="L43" s="21">
        <v>10243.04</v>
      </c>
      <c r="M43" s="21">
        <v>0.0</v>
      </c>
      <c r="N43" s="21">
        <v>24.7566919326782</v>
      </c>
      <c r="O43" s="58"/>
      <c r="AE43" s="21">
        <v>9471.71</v>
      </c>
      <c r="AF43" s="21">
        <v>9471.71</v>
      </c>
      <c r="AG43" s="21">
        <v>0.0</v>
      </c>
      <c r="AH43" s="21">
        <v>221.324787855148</v>
      </c>
      <c r="AI43" s="58"/>
      <c r="AJ43" s="21">
        <v>10216.78</v>
      </c>
      <c r="AK43" s="21">
        <v>10216.78</v>
      </c>
      <c r="AL43" s="21">
        <v>0.0</v>
      </c>
      <c r="AM43" s="21">
        <v>3.10742497444153</v>
      </c>
      <c r="AN43" s="58"/>
    </row>
    <row r="44">
      <c r="E44" s="68" t="s">
        <v>66</v>
      </c>
      <c r="F44" s="21">
        <v>10807.68</v>
      </c>
      <c r="G44" s="21">
        <v>10807.68</v>
      </c>
      <c r="H44" s="21">
        <v>0.0</v>
      </c>
      <c r="I44" s="21">
        <v>25.4030249118805</v>
      </c>
      <c r="J44" s="58"/>
      <c r="K44" s="21">
        <v>8759.83</v>
      </c>
      <c r="L44" s="21">
        <v>8759.83</v>
      </c>
      <c r="M44" s="21">
        <v>0.0</v>
      </c>
      <c r="N44" s="21">
        <v>70.449000120163</v>
      </c>
      <c r="O44" s="58"/>
      <c r="AE44" s="21">
        <v>9528.28</v>
      </c>
      <c r="AF44" s="21">
        <v>9528.28</v>
      </c>
      <c r="AG44" s="21">
        <v>0.0</v>
      </c>
      <c r="AH44" s="21">
        <v>5.53127908706665</v>
      </c>
      <c r="AI44" s="58"/>
      <c r="AJ44" s="21">
        <v>10798.02</v>
      </c>
      <c r="AK44" s="21">
        <v>10798.02</v>
      </c>
      <c r="AL44" s="21">
        <v>0.0</v>
      </c>
      <c r="AM44" s="21">
        <v>6.61146402359009</v>
      </c>
      <c r="AN44" s="58"/>
    </row>
    <row r="45">
      <c r="E45" s="57" t="s">
        <v>21</v>
      </c>
      <c r="F45" s="26">
        <f t="shared" ref="F45:G45" si="25">AVERAGE(F40:F44)</f>
        <v>11053.008</v>
      </c>
      <c r="G45" s="26">
        <f t="shared" si="25"/>
        <v>11053.008</v>
      </c>
      <c r="H45" s="26">
        <f>100*AVERAGE(H40:H44)</f>
        <v>0</v>
      </c>
      <c r="I45" s="26">
        <f>AVERAGE(I40:I44)</f>
        <v>7.266515207</v>
      </c>
      <c r="J45" s="59" t="str">
        <f>IF(MAX(ABS($F45-INDIRECT("'summary | ALG^({\gamma}) (high cost instances)'!F"&amp;ROW('summary | ALG^({gamma}) (high c'!$F$4)+(ROW()-9)/6)), ABS($G45-INDIRECT("'summary | ALG^({\gamma}) (high cost instances)'!G"&amp;ROW('summary | ALG^({gamma}) (high c'!$G$4)+(ROW()-9)/6)), ABS($H45-INDIRECT("'summary | ALG^({\gamma}) (high cost instances)'!H"&amp;ROW('summary | ALG^({gamma}) (high c'!$H$4)+(ROW()-9)/6)), ABS($I45-INDIRECT("'summary | ALG^({\gamma}) (high cost instances)'!I"&amp;ROW('summary | ALG^({gamma}) (high c'!$I$4)+(ROW()-9)/6)))&lt;0.00001, "ok", "not ok")</f>
        <v>ok</v>
      </c>
      <c r="K45" s="26">
        <f t="shared" ref="K45:L45" si="26">AVERAGE(K40:K44)</f>
        <v>9616.241999</v>
      </c>
      <c r="L45" s="26">
        <f t="shared" si="26"/>
        <v>9616.041998</v>
      </c>
      <c r="M45" s="26">
        <f>100*AVERAGE(M40:M44)</f>
        <v>0.001815301801</v>
      </c>
      <c r="N45" s="26">
        <f>AVERAGE(N40:N44)</f>
        <v>21.86572781</v>
      </c>
      <c r="O45" s="59" t="str">
        <f>IF(MAX(ABS(K45-INDIRECT("'summary | ALG^({\gamma}) (high cost instances)'!L"&amp;ROW('summary | ALG^({gamma}) (high c'!$L$4)+(ROW()-9)/6)), ABS(L45-INDIRECT("'summary | ALG^({\gamma}) (high cost instances)'!M"&amp;ROW('summary | ALG^({gamma}) (high c'!$M$4)+(ROW()-9)/6)), ABS($M45-INDIRECT("'summary | ALG^({\gamma}) (high cost instances)'!N"&amp;ROW('summary | ALG^({gamma}) (high c'!$N$4)+(ROW()-9)/6)), ABS($N45-INDIRECT("'summary | ALG^({\gamma}) (high cost instances)'!O"&amp;ROW('summary | ALG^({gamma}) (high c'!$O$4)+(ROW()-9)/6)))&lt;0.00001, "ok", "not ok")</f>
        <v>ok</v>
      </c>
      <c r="AE45" s="26">
        <f t="shared" ref="AE45:AF45" si="27">AVERAGE(AE40:AE44)</f>
        <v>10220.6</v>
      </c>
      <c r="AF45" s="26">
        <f t="shared" si="27"/>
        <v>10220.6</v>
      </c>
      <c r="AG45" s="26">
        <f>100*AVERAGE(AG40:AG44)</f>
        <v>0</v>
      </c>
      <c r="AH45" s="26">
        <f>AVERAGE(AH40:AH44)</f>
        <v>856.4808414</v>
      </c>
      <c r="AI45" s="59" t="str">
        <f>IF(MAX(ABS(AE45-INDIRECT("'summary | ALG^({\gamma}) (high cost instances)'!AJ"&amp;ROW('summary | ALG^({gamma}) (high c'!$AJ$4)+(ROW()-9)/6)), ABS(AF45-INDIRECT("'summary | ALG^({\gamma}) (high cost instances)'!AK"&amp;ROW('summary | ALG^({gamma}) (high c'!$AK$4)+(ROW()-9)/6)), ABS(AG45-INDIRECT("'summary | ALG^({\gamma}) (high cost instances)'!AL"&amp;ROW('summary | ALG^({gamma}) (high c'!$AL$4)+(ROW()-9)/6)), ABS(AH45-INDIRECT("'summary | ALG^({\gamma}) (high cost instances)'!AM"&amp;ROW('summary | ALG^({gamma}) (high c'!$AM$4)+(ROW()-9)/6)))&lt;0.01, "ok", "not ok")</f>
        <v>ok</v>
      </c>
      <c r="AJ45" s="26">
        <f t="shared" ref="AJ45:AK45" si="28">AVERAGE(AJ40:AJ44)</f>
        <v>11015.818</v>
      </c>
      <c r="AK45" s="26">
        <f t="shared" si="28"/>
        <v>11015.818</v>
      </c>
      <c r="AL45" s="26">
        <f>100*AVERAGE(AL40:AL44)</f>
        <v>0</v>
      </c>
      <c r="AM45" s="26">
        <f>AVERAGE(AM40:AM44)</f>
        <v>2.85617013</v>
      </c>
      <c r="AN45" s="59" t="str">
        <f>IF(MAX(ABS(AJ45-INDIRECT("'summary | ALG^({\gamma}) (high cost instances)'!AV"&amp;ROW('summary | ALG^({gamma}) (high c'!$AV$4)+(ROW()-9)/6)), ABS(AK45-INDIRECT("'summary | ALG^({\gamma}) (high cost instances)'!AW"&amp;ROW('summary | ALG^({gamma}) (high c'!$AW$4)+(ROW()-9)/6)), ABS(AL45-INDIRECT("'summary | ALG^({\gamma}) (high cost instances)'!AX"&amp;ROW('summary | ALG^({gamma}) (high c'!$AX$4)+(ROW()-9)/6)), ABS(AM45-INDIRECT("'summary | ALG^({\gamma}) (high cost instances)'!AY"&amp;ROW('summary | ALG^({gamma}) (high c'!$AY$4)+(ROW()-9)/6)))&lt;0.01, "ok", "not ok")</f>
        <v>ok</v>
      </c>
    </row>
    <row r="46">
      <c r="D46" s="80">
        <v>40.0</v>
      </c>
      <c r="E46" s="68" t="s">
        <v>67</v>
      </c>
      <c r="F46" s="21">
        <v>12627.85</v>
      </c>
      <c r="G46" s="21">
        <v>12627.85</v>
      </c>
      <c r="H46" s="21">
        <v>0.0</v>
      </c>
      <c r="I46" s="21">
        <v>1360.54769492149</v>
      </c>
      <c r="J46" s="58"/>
      <c r="K46" s="61">
        <v>12625.29</v>
      </c>
      <c r="L46" s="61">
        <v>12625.29</v>
      </c>
      <c r="M46" s="61">
        <v>0.0</v>
      </c>
      <c r="N46" s="61">
        <v>4828.03034114838</v>
      </c>
      <c r="O46" s="58"/>
      <c r="AE46" s="21">
        <v>11985.68</v>
      </c>
      <c r="AF46" s="21">
        <v>11985.68</v>
      </c>
      <c r="AG46" s="21">
        <v>0.0</v>
      </c>
      <c r="AH46" s="21">
        <v>565.189742803574</v>
      </c>
      <c r="AI46" s="58"/>
      <c r="AJ46" s="21">
        <v>12627.85</v>
      </c>
      <c r="AK46" s="21">
        <v>12627.85</v>
      </c>
      <c r="AL46" s="21">
        <v>0.0</v>
      </c>
      <c r="AM46" s="21">
        <v>450.785179853439</v>
      </c>
      <c r="AN46" s="58"/>
    </row>
    <row r="47">
      <c r="E47" s="68" t="s">
        <v>68</v>
      </c>
      <c r="F47" s="21">
        <v>11020.65</v>
      </c>
      <c r="G47" s="21">
        <v>11020.65</v>
      </c>
      <c r="H47" s="21">
        <v>0.0</v>
      </c>
      <c r="I47" s="21">
        <v>3.53626585006714</v>
      </c>
      <c r="J47" s="58"/>
      <c r="K47" s="21">
        <v>9242.82</v>
      </c>
      <c r="L47" s="21">
        <v>9242.82</v>
      </c>
      <c r="M47" s="21">
        <v>0.0</v>
      </c>
      <c r="N47" s="21">
        <v>105.062608003616</v>
      </c>
      <c r="O47" s="58"/>
      <c r="AE47" s="21">
        <v>10135.85</v>
      </c>
      <c r="AF47" s="21">
        <v>10135.85</v>
      </c>
      <c r="AG47" s="21">
        <v>0.0</v>
      </c>
      <c r="AH47" s="21">
        <v>269.623102903366</v>
      </c>
      <c r="AI47" s="58"/>
      <c r="AJ47" s="21">
        <v>10987.38</v>
      </c>
      <c r="AK47" s="21">
        <v>10987.38</v>
      </c>
      <c r="AL47" s="21">
        <v>0.0</v>
      </c>
      <c r="AM47" s="21">
        <v>5.30767512321472</v>
      </c>
      <c r="AN47" s="58"/>
    </row>
    <row r="48">
      <c r="E48" s="68" t="s">
        <v>69</v>
      </c>
      <c r="F48" s="21">
        <v>12626.74</v>
      </c>
      <c r="G48" s="21">
        <v>12626.74</v>
      </c>
      <c r="H48" s="21">
        <v>0.0</v>
      </c>
      <c r="I48" s="21">
        <v>1.65252232551575</v>
      </c>
      <c r="J48" s="58"/>
      <c r="K48" s="21">
        <v>10884.61</v>
      </c>
      <c r="L48" s="21">
        <v>10884.61</v>
      </c>
      <c r="M48" s="21">
        <v>0.0</v>
      </c>
      <c r="N48" s="21">
        <v>7.01065492630005</v>
      </c>
      <c r="O48" s="58"/>
      <c r="AE48" s="21">
        <v>11804.04</v>
      </c>
      <c r="AF48" s="21">
        <v>11804.04</v>
      </c>
      <c r="AG48" s="21">
        <v>0.0</v>
      </c>
      <c r="AH48" s="21">
        <v>6.64224791526794</v>
      </c>
      <c r="AI48" s="58"/>
      <c r="AJ48" s="21">
        <v>12626.74</v>
      </c>
      <c r="AK48" s="21">
        <v>12626.74</v>
      </c>
      <c r="AL48" s="21">
        <v>0.0</v>
      </c>
      <c r="AM48" s="21">
        <v>2.61676692962646</v>
      </c>
      <c r="AN48" s="58"/>
    </row>
    <row r="49">
      <c r="E49" s="68" t="s">
        <v>70</v>
      </c>
      <c r="F49" s="21">
        <v>11450.22</v>
      </c>
      <c r="G49" s="21">
        <v>11449.22</v>
      </c>
      <c r="H49" s="21">
        <v>8.73345664975711E-5</v>
      </c>
      <c r="I49" s="21">
        <v>1.6633768081665</v>
      </c>
      <c r="J49" s="58"/>
      <c r="K49" s="21">
        <v>11357.94</v>
      </c>
      <c r="L49" s="21">
        <v>11357.94</v>
      </c>
      <c r="M49" s="21">
        <v>0.0</v>
      </c>
      <c r="N49" s="21">
        <v>2.94478487968445</v>
      </c>
      <c r="O49" s="58"/>
      <c r="AE49" s="21">
        <v>10556.15</v>
      </c>
      <c r="AF49" s="21">
        <v>10556.15</v>
      </c>
      <c r="AG49" s="21">
        <v>0.0</v>
      </c>
      <c r="AH49" s="21">
        <v>20.9997408390045</v>
      </c>
      <c r="AI49" s="58"/>
      <c r="AJ49" s="21">
        <v>11575.04</v>
      </c>
      <c r="AK49" s="21">
        <v>11574.04</v>
      </c>
      <c r="AL49" s="21">
        <v>8.63927900034746E-5</v>
      </c>
      <c r="AM49" s="21">
        <v>3.25829839706421</v>
      </c>
      <c r="AN49" s="58"/>
    </row>
    <row r="50">
      <c r="E50" s="68" t="s">
        <v>71</v>
      </c>
      <c r="F50" s="21">
        <v>12293.79</v>
      </c>
      <c r="G50" s="21">
        <v>12293.79</v>
      </c>
      <c r="H50" s="21">
        <v>0.0</v>
      </c>
      <c r="I50" s="21">
        <v>0.488991260528564</v>
      </c>
      <c r="J50" s="58"/>
      <c r="K50" s="21">
        <v>12277.8</v>
      </c>
      <c r="L50" s="21">
        <v>12277.8</v>
      </c>
      <c r="M50" s="21">
        <v>0.0</v>
      </c>
      <c r="N50" s="21">
        <v>1.9604926109314</v>
      </c>
      <c r="O50" s="58"/>
      <c r="AE50" s="21">
        <v>11371.08</v>
      </c>
      <c r="AF50" s="21">
        <v>11370.08</v>
      </c>
      <c r="AG50" s="21">
        <v>8.7942394214254E-5</v>
      </c>
      <c r="AH50" s="21">
        <v>26.0977761745453</v>
      </c>
      <c r="AI50" s="58"/>
      <c r="AJ50" s="21">
        <v>12293.79</v>
      </c>
      <c r="AK50" s="21">
        <v>12293.79</v>
      </c>
      <c r="AL50" s="21">
        <v>0.0</v>
      </c>
      <c r="AM50" s="21">
        <v>1.85049653053284</v>
      </c>
      <c r="AN50" s="58"/>
    </row>
    <row r="51">
      <c r="E51" s="57" t="s">
        <v>21</v>
      </c>
      <c r="F51" s="26">
        <f t="shared" ref="F51:G51" si="29">AVERAGE(F46:F50)</f>
        <v>12003.85</v>
      </c>
      <c r="G51" s="26">
        <f t="shared" si="29"/>
        <v>12003.65</v>
      </c>
      <c r="H51" s="26">
        <f>100*AVERAGE(H46:H50)</f>
        <v>0.00174669133</v>
      </c>
      <c r="I51" s="26">
        <f>AVERAGE(I46:I50)</f>
        <v>273.5777702</v>
      </c>
      <c r="J51" s="59" t="str">
        <f>IF(MAX(ABS($F51-INDIRECT("'summary | ALG^({\gamma}) (high cost instances)'!F"&amp;ROW('summary | ALG^({gamma}) (high c'!$F$4)+(ROW()-9)/6)), ABS($G51-INDIRECT("'summary | ALG^({\gamma}) (high cost instances)'!G"&amp;ROW('summary | ALG^({gamma}) (high c'!$G$4)+(ROW()-9)/6)), ABS($H51-INDIRECT("'summary | ALG^({\gamma}) (high cost instances)'!H"&amp;ROW('summary | ALG^({gamma}) (high c'!$H$4)+(ROW()-9)/6)), ABS($I51-INDIRECT("'summary | ALG^({\gamma}) (high cost instances)'!I"&amp;ROW('summary | ALG^({gamma}) (high c'!$I$4)+(ROW()-9)/6)))&lt;0.00001, "ok", "not ok")</f>
        <v>ok</v>
      </c>
      <c r="K51" s="26">
        <f t="shared" ref="K51:L51" si="30">AVERAGE(K46:K50)</f>
        <v>11277.692</v>
      </c>
      <c r="L51" s="26">
        <f t="shared" si="30"/>
        <v>11277.692</v>
      </c>
      <c r="M51" s="26">
        <f>100*AVERAGE(M46:M50)</f>
        <v>0</v>
      </c>
      <c r="N51" s="26">
        <f>AVERAGE(N46:N50)</f>
        <v>989.0017763</v>
      </c>
      <c r="O51" s="59" t="str">
        <f>IF(MAX(ABS(K51-INDIRECT("'summary | ALG^({\gamma}) (high cost instances)'!L"&amp;ROW('summary | ALG^({gamma}) (high c'!$L$4)+(ROW()-9)/6)), ABS(L51-INDIRECT("'summary | ALG^({\gamma}) (high cost instances)'!M"&amp;ROW('summary | ALG^({gamma}) (high c'!$M$4)+(ROW()-9)/6)), ABS($M51-INDIRECT("'summary | ALG^({\gamma}) (high cost instances)'!N"&amp;ROW('summary | ALG^({gamma}) (high c'!$N$4)+(ROW()-9)/6)), ABS($N51-INDIRECT("'summary | ALG^({\gamma}) (high cost instances)'!O"&amp;ROW('summary | ALG^({gamma}) (high c'!$O$4)+(ROW()-9)/6)))&lt;0.00001, "ok", "not ok")</f>
        <v>ok</v>
      </c>
      <c r="AE51" s="26">
        <f t="shared" ref="AE51:AF51" si="31">AVERAGE(AE46:AE50)</f>
        <v>11170.56</v>
      </c>
      <c r="AF51" s="26">
        <f t="shared" si="31"/>
        <v>11170.36</v>
      </c>
      <c r="AG51" s="26">
        <f>100*AVERAGE(AG46:AG50)</f>
        <v>0.001758847884</v>
      </c>
      <c r="AH51" s="26">
        <f>AVERAGE(AH46:AH50)</f>
        <v>177.7105221</v>
      </c>
      <c r="AI51" s="59" t="str">
        <f>IF(MAX(ABS(AE51-INDIRECT("'summary | ALG^({\gamma}) (high cost instances)'!AJ"&amp;ROW('summary | ALG^({gamma}) (high c'!$AJ$4)+(ROW()-9)/6)), ABS(AF51-INDIRECT("'summary | ALG^({\gamma}) (high cost instances)'!AK"&amp;ROW('summary | ALG^({gamma}) (high c'!$AK$4)+(ROW()-9)/6)), ABS(AG51-INDIRECT("'summary | ALG^({\gamma}) (high cost instances)'!AL"&amp;ROW('summary | ALG^({gamma}) (high c'!$AL$4)+(ROW()-9)/6)), ABS(AH51-INDIRECT("'summary | ALG^({\gamma}) (high cost instances)'!AM"&amp;ROW('summary | ALG^({gamma}) (high c'!$AM$4)+(ROW()-9)/6)))&lt;0.00001, "ok", "not ok")</f>
        <v>ok</v>
      </c>
      <c r="AJ51" s="26">
        <f t="shared" ref="AJ51:AK51" si="32">AVERAGE(AJ46:AJ50)</f>
        <v>12022.16</v>
      </c>
      <c r="AK51" s="26">
        <f t="shared" si="32"/>
        <v>12021.96</v>
      </c>
      <c r="AL51" s="26">
        <f>100*AVERAGE(AL46:AL50)</f>
        <v>0.0017278558</v>
      </c>
      <c r="AM51" s="26">
        <f>AVERAGE(AM46:AM50)</f>
        <v>92.76368337</v>
      </c>
      <c r="AN51" s="59" t="str">
        <f>IF(MAX(ABS(AJ51-INDIRECT("'summary | ALG^({\gamma}) (high cost instances)'!AV"&amp;ROW('summary | ALG^({gamma}) (high c'!$AV$4)+(ROW()-9)/6)), ABS(AK51-INDIRECT("'summary | ALG^({\gamma}) (high cost instances)'!AW"&amp;ROW('summary | ALG^({gamma}) (high c'!$AW$4)+(ROW()-9)/6)), ABS(AL51-INDIRECT("'summary | ALG^({\gamma}) (high cost instances)'!AX"&amp;ROW('summary | ALG^({gamma}) (high c'!$AX$4)+(ROW()-9)/6)), ABS(AM51-INDIRECT("'summary | ALG^({\gamma}) (high cost instances)'!AY"&amp;ROW('summary | ALG^({gamma}) (high c'!$AY$4)+(ROW()-9)/6)))&lt;0.01, "ok", "not ok")</f>
        <v>ok</v>
      </c>
    </row>
    <row r="52">
      <c r="D52" s="80">
        <v>45.0</v>
      </c>
      <c r="E52" s="68" t="s">
        <v>72</v>
      </c>
      <c r="F52" s="21">
        <v>13309.75</v>
      </c>
      <c r="G52" s="21">
        <v>13309.75</v>
      </c>
      <c r="H52" s="21">
        <v>0.0</v>
      </c>
      <c r="I52" s="21">
        <v>1.34888219833374</v>
      </c>
      <c r="J52" s="58"/>
      <c r="K52" s="21">
        <v>13305.88</v>
      </c>
      <c r="L52" s="21">
        <v>13305.88</v>
      </c>
      <c r="M52" s="21">
        <v>0.0</v>
      </c>
      <c r="N52" s="21">
        <v>5.9464590549469</v>
      </c>
      <c r="O52" s="58"/>
      <c r="AE52" s="21">
        <v>12319.04</v>
      </c>
      <c r="AF52" s="21">
        <v>12319.04</v>
      </c>
      <c r="AG52" s="21">
        <v>0.0</v>
      </c>
      <c r="AH52" s="21">
        <v>7.09047198295593</v>
      </c>
      <c r="AI52" s="58"/>
      <c r="AJ52" s="21">
        <v>13291.74</v>
      </c>
      <c r="AK52" s="21">
        <v>13291.74</v>
      </c>
      <c r="AL52" s="21">
        <v>0.0</v>
      </c>
      <c r="AM52" s="21">
        <v>2.49612045288086</v>
      </c>
      <c r="AN52" s="58"/>
    </row>
    <row r="53">
      <c r="E53" s="68" t="s">
        <v>73</v>
      </c>
      <c r="F53" s="21">
        <v>12516.84</v>
      </c>
      <c r="G53" s="21">
        <v>12516.84</v>
      </c>
      <c r="H53" s="21">
        <v>0.0</v>
      </c>
      <c r="I53" s="21">
        <v>32.9091291427612</v>
      </c>
      <c r="J53" s="58"/>
      <c r="K53" s="21">
        <v>12462.14</v>
      </c>
      <c r="L53" s="21">
        <v>12462.14</v>
      </c>
      <c r="M53" s="21">
        <v>0.0</v>
      </c>
      <c r="N53" s="21">
        <v>13.2137000560761</v>
      </c>
      <c r="O53" s="58"/>
      <c r="AE53" s="21">
        <v>11933.63</v>
      </c>
      <c r="AF53" s="21">
        <v>11933.63</v>
      </c>
      <c r="AG53" s="21">
        <v>0.0</v>
      </c>
      <c r="AH53" s="21">
        <v>205.293394327164</v>
      </c>
      <c r="AI53" s="58"/>
      <c r="AJ53" s="21">
        <v>12594.03</v>
      </c>
      <c r="AK53" s="21">
        <v>12594.03</v>
      </c>
      <c r="AL53" s="21">
        <v>0.0</v>
      </c>
      <c r="AM53" s="21">
        <v>9.23606944084168</v>
      </c>
      <c r="AN53" s="58"/>
    </row>
    <row r="54">
      <c r="E54" s="68" t="s">
        <v>74</v>
      </c>
      <c r="F54" s="21">
        <v>13949.56</v>
      </c>
      <c r="G54" s="21">
        <v>13949.56</v>
      </c>
      <c r="H54" s="21">
        <v>0.0</v>
      </c>
      <c r="I54" s="21">
        <v>0.782727956771851</v>
      </c>
      <c r="J54" s="58"/>
      <c r="K54" s="21">
        <v>11863.62</v>
      </c>
      <c r="L54" s="21">
        <v>11863.62</v>
      </c>
      <c r="M54" s="21">
        <v>0.0</v>
      </c>
      <c r="N54" s="21">
        <v>4.21542906761169</v>
      </c>
      <c r="O54" s="58"/>
      <c r="AE54" s="21">
        <v>12944.26</v>
      </c>
      <c r="AF54" s="21">
        <v>12944.26</v>
      </c>
      <c r="AG54" s="21">
        <v>0.0</v>
      </c>
      <c r="AH54" s="21">
        <v>6.52038598060608</v>
      </c>
      <c r="AI54" s="58"/>
      <c r="AJ54" s="21">
        <v>13949.56</v>
      </c>
      <c r="AK54" s="21">
        <v>13949.56</v>
      </c>
      <c r="AL54" s="21">
        <v>0.0</v>
      </c>
      <c r="AM54" s="21">
        <v>2.48212027549744</v>
      </c>
      <c r="AN54" s="58"/>
    </row>
    <row r="55">
      <c r="E55" s="68" t="s">
        <v>75</v>
      </c>
      <c r="F55" s="21">
        <v>12833.62</v>
      </c>
      <c r="G55" s="21">
        <v>12833.62</v>
      </c>
      <c r="H55" s="21">
        <v>0.0</v>
      </c>
      <c r="I55" s="21">
        <v>0.870425224304199</v>
      </c>
      <c r="J55" s="58"/>
      <c r="K55" s="21">
        <v>12734.68</v>
      </c>
      <c r="L55" s="21">
        <v>12734.68</v>
      </c>
      <c r="M55" s="21">
        <v>0.0</v>
      </c>
      <c r="N55" s="21">
        <v>3.28737020492554</v>
      </c>
      <c r="O55" s="58"/>
      <c r="AE55" s="21">
        <v>12015.58</v>
      </c>
      <c r="AF55" s="21">
        <v>12015.58</v>
      </c>
      <c r="AG55" s="21">
        <v>0.0</v>
      </c>
      <c r="AH55" s="21">
        <v>9.8042459487915</v>
      </c>
      <c r="AI55" s="58"/>
      <c r="AJ55" s="21">
        <v>12775.32</v>
      </c>
      <c r="AK55" s="21">
        <v>12775.32</v>
      </c>
      <c r="AL55" s="21">
        <v>0.0</v>
      </c>
      <c r="AM55" s="21">
        <v>2.8987021446228</v>
      </c>
      <c r="AN55" s="58"/>
    </row>
    <row r="56">
      <c r="E56" s="68" t="s">
        <v>76</v>
      </c>
      <c r="F56" s="21">
        <v>12724.75</v>
      </c>
      <c r="G56" s="21">
        <v>12724.75</v>
      </c>
      <c r="H56" s="21">
        <v>0.0</v>
      </c>
      <c r="I56" s="21">
        <v>7.17168617248535</v>
      </c>
      <c r="J56" s="58"/>
      <c r="K56" s="21">
        <v>12724.4</v>
      </c>
      <c r="L56" s="21">
        <v>12724.4</v>
      </c>
      <c r="M56" s="21">
        <v>0.0</v>
      </c>
      <c r="N56" s="21">
        <v>51.7538499832153</v>
      </c>
      <c r="O56" s="58"/>
      <c r="AE56" s="21">
        <v>11742.64</v>
      </c>
      <c r="AF56" s="21">
        <v>11742.64</v>
      </c>
      <c r="AG56" s="21">
        <v>0.0</v>
      </c>
      <c r="AH56" s="21">
        <v>607.170089006424</v>
      </c>
      <c r="AI56" s="58"/>
      <c r="AJ56" s="21">
        <v>12724.75</v>
      </c>
      <c r="AK56" s="21">
        <v>12724.75</v>
      </c>
      <c r="AL56" s="21">
        <v>0.0</v>
      </c>
      <c r="AM56" s="21">
        <v>15.2369379997253</v>
      </c>
      <c r="AN56" s="58"/>
    </row>
    <row r="57">
      <c r="E57" s="57" t="s">
        <v>21</v>
      </c>
      <c r="F57" s="26">
        <f t="shared" ref="F57:G57" si="33">AVERAGE(F52:F56)</f>
        <v>13066.904</v>
      </c>
      <c r="G57" s="26">
        <f t="shared" si="33"/>
        <v>13066.904</v>
      </c>
      <c r="H57" s="26">
        <f>100*AVERAGE(H52:H56)</f>
        <v>0</v>
      </c>
      <c r="I57" s="26">
        <f>AVERAGE(I52:I56)</f>
        <v>8.616570139</v>
      </c>
      <c r="J57" s="59" t="str">
        <f>IF(MAX(ABS($F57-INDIRECT("'summary | ALG^({\gamma}) (high cost instances)'!F"&amp;ROW('summary | ALG^({gamma}) (high c'!$F$4)+(ROW()-9)/6)), ABS($G57-INDIRECT("'summary | ALG^({\gamma}) (high cost instances)'!G"&amp;ROW('summary | ALG^({gamma}) (high c'!$G$4)+(ROW()-9)/6)), ABS($H57-INDIRECT("'summary | ALG^({\gamma}) (high cost instances)'!H"&amp;ROW('summary | ALG^({gamma}) (high c'!$H$4)+(ROW()-9)/6)), ABS($I57-INDIRECT("'summary | ALG^({\gamma}) (high cost instances)'!I"&amp;ROW('summary | ALG^({gamma}) (high c'!$I$4)+(ROW()-9)/6)))&lt;0.00001, "ok", "not ok")</f>
        <v>ok</v>
      </c>
      <c r="K57" s="26">
        <f t="shared" ref="K57:L57" si="34">AVERAGE(K52:K56)</f>
        <v>12618.144</v>
      </c>
      <c r="L57" s="26">
        <f t="shared" si="34"/>
        <v>12618.144</v>
      </c>
      <c r="M57" s="26">
        <f>100*AVERAGE(M52:M56)</f>
        <v>0</v>
      </c>
      <c r="N57" s="26">
        <f>AVERAGE(N52:N56)</f>
        <v>15.68336167</v>
      </c>
      <c r="O57" s="59" t="str">
        <f>IF(MAX(ABS(K57-INDIRECT("'summary | ALG^({\gamma}) (high cost instances)'!L"&amp;ROW('summary | ALG^({gamma}) (high c'!$L$4)+(ROW()-9)/6)), ABS(L57-INDIRECT("'summary | ALG^({\gamma}) (high cost instances)'!M"&amp;ROW('summary | ALG^({gamma}) (high c'!$M$4)+(ROW()-9)/6)), ABS($M57-INDIRECT("'summary | ALG^({\gamma}) (high cost instances)'!N"&amp;ROW('summary | ALG^({gamma}) (high c'!$N$4)+(ROW()-9)/6)), ABS($N57-INDIRECT("'summary | ALG^({\gamma}) (high cost instances)'!O"&amp;ROW('summary | ALG^({gamma}) (high c'!$O$4)+(ROW()-9)/6)))&lt;0.00001, "ok", "not ok")</f>
        <v>ok</v>
      </c>
      <c r="AE57" s="26">
        <f t="shared" ref="AE57:AF57" si="35">AVERAGE(AE52:AE56)</f>
        <v>12191.03</v>
      </c>
      <c r="AF57" s="26">
        <f t="shared" si="35"/>
        <v>12191.03</v>
      </c>
      <c r="AG57" s="26">
        <f>100*AVERAGE(AG52:AG56)</f>
        <v>0</v>
      </c>
      <c r="AH57" s="26">
        <f>AVERAGE(AH52:AH56)</f>
        <v>167.1757174</v>
      </c>
      <c r="AI57" s="59" t="str">
        <f>IF(MAX(ABS(AE57-INDIRECT("'summary | ALG^({\gamma}) (high cost instances)'!AJ"&amp;ROW('summary | ALG^({gamma}) (high c'!$AJ$4)+(ROW()-9)/6)), ABS(AF57-INDIRECT("'summary | ALG^({\gamma}) (high cost instances)'!AK"&amp;ROW('summary | ALG^({gamma}) (high c'!$AK$4)+(ROW()-9)/6)), ABS(AG57-INDIRECT("'summary | ALG^({\gamma}) (high cost instances)'!AL"&amp;ROW('summary | ALG^({gamma}) (high c'!$AL$4)+(ROW()-9)/6)), ABS(AH57-INDIRECT("'summary | ALG^({\gamma}) (high cost instances)'!AM"&amp;ROW('summary | ALG^({gamma}) (high c'!$AM$4)+(ROW()-9)/6)))&lt;0.01, "ok", "not ok")</f>
        <v>ok</v>
      </c>
      <c r="AJ57" s="26">
        <f t="shared" ref="AJ57:AK57" si="36">AVERAGE(AJ52:AJ56)</f>
        <v>13067.08</v>
      </c>
      <c r="AK57" s="26">
        <f t="shared" si="36"/>
        <v>13067.08</v>
      </c>
      <c r="AL57" s="26">
        <f>100*AVERAGE(AL52:AL56)</f>
        <v>0</v>
      </c>
      <c r="AM57" s="26">
        <f>AVERAGE(AM52:AM56)</f>
        <v>6.469990063</v>
      </c>
      <c r="AN57" s="59" t="str">
        <f>IF(MAX(ABS(AJ57-INDIRECT("'summary | ALG^({\gamma}) (high cost instances)'!AV"&amp;ROW('summary | ALG^({gamma}) (high c'!$AV$4)+(ROW()-9)/6)), ABS(AK57-INDIRECT("'summary | ALG^({\gamma}) (high cost instances)'!AW"&amp;ROW('summary | ALG^({gamma}) (high c'!$AW$4)+(ROW()-9)/6)), ABS(AL57-INDIRECT("'summary | ALG^({\gamma}) (high cost instances)'!AX"&amp;ROW('summary | ALG^({gamma}) (high c'!$AX$4)+(ROW()-9)/6)), ABS(AM57-INDIRECT("'summary | ALG^({\gamma}) (high cost instances)'!AY"&amp;ROW('summary | ALG^({gamma}) (high c'!$AY$4)+(ROW()-9)/6)))&lt;0.01, "ok", "not ok")</f>
        <v>ok</v>
      </c>
    </row>
    <row r="58">
      <c r="D58" s="80">
        <v>50.0</v>
      </c>
      <c r="E58" s="68" t="s">
        <v>77</v>
      </c>
      <c r="F58" s="21">
        <v>13663.96</v>
      </c>
      <c r="G58" s="21">
        <v>13663.96</v>
      </c>
      <c r="H58" s="21">
        <v>0.0</v>
      </c>
      <c r="I58" s="21">
        <v>18.5399832725525</v>
      </c>
      <c r="J58" s="58"/>
      <c r="K58" s="21">
        <v>13646.36</v>
      </c>
      <c r="L58" s="21">
        <v>13645.86</v>
      </c>
      <c r="M58" s="21">
        <v>3.66398072451687E-5</v>
      </c>
      <c r="N58" s="21">
        <v>22.3973789215088</v>
      </c>
      <c r="O58" s="58"/>
      <c r="AE58" s="61">
        <v>12762.29</v>
      </c>
      <c r="AF58" s="61">
        <v>12762.29</v>
      </c>
      <c r="AG58" s="61">
        <v>0.0</v>
      </c>
      <c r="AH58" s="61">
        <v>3728.4047088623</v>
      </c>
      <c r="AI58" s="58"/>
      <c r="AJ58" s="21">
        <v>13647.09</v>
      </c>
      <c r="AK58" s="21">
        <v>13647.09</v>
      </c>
      <c r="AL58" s="21">
        <v>0.0</v>
      </c>
      <c r="AM58" s="21">
        <v>40.9909653663635</v>
      </c>
      <c r="AN58" s="58"/>
    </row>
    <row r="59">
      <c r="E59" s="68" t="s">
        <v>78</v>
      </c>
      <c r="F59" s="21">
        <v>14195.1</v>
      </c>
      <c r="G59" s="21">
        <v>14195.1</v>
      </c>
      <c r="H59" s="21">
        <v>0.0</v>
      </c>
      <c r="I59" s="21">
        <v>6.84379172325134</v>
      </c>
      <c r="J59" s="58"/>
      <c r="K59" s="21">
        <v>12130.8499704271</v>
      </c>
      <c r="L59" s="21">
        <v>12130.8499704271</v>
      </c>
      <c r="M59" s="21">
        <v>0.0</v>
      </c>
      <c r="N59" s="21">
        <v>16.0919699668884</v>
      </c>
      <c r="O59" s="58"/>
      <c r="AE59" s="21">
        <v>13150.07</v>
      </c>
      <c r="AF59" s="21">
        <v>13150.07</v>
      </c>
      <c r="AG59" s="21">
        <v>0.0</v>
      </c>
      <c r="AH59" s="21">
        <v>90.2425451278686</v>
      </c>
      <c r="AI59" s="58"/>
      <c r="AJ59" s="21">
        <v>14159.97</v>
      </c>
      <c r="AK59" s="21">
        <v>14159.97</v>
      </c>
      <c r="AL59" s="21">
        <v>0.0</v>
      </c>
      <c r="AM59" s="21">
        <v>6.80044507980347</v>
      </c>
      <c r="AN59" s="58"/>
    </row>
    <row r="60">
      <c r="E60" s="68" t="s">
        <v>79</v>
      </c>
      <c r="F60" s="21">
        <v>14231.41</v>
      </c>
      <c r="G60" s="21">
        <v>14231.41</v>
      </c>
      <c r="H60" s="21">
        <v>0.0</v>
      </c>
      <c r="I60" s="21">
        <v>6.97939586639404</v>
      </c>
      <c r="J60" s="58"/>
      <c r="K60" s="21">
        <v>14220.28</v>
      </c>
      <c r="L60" s="21">
        <v>14220.28</v>
      </c>
      <c r="M60" s="21">
        <v>0.0</v>
      </c>
      <c r="N60" s="21">
        <v>12.3467962741852</v>
      </c>
      <c r="O60" s="58"/>
      <c r="AE60" s="21">
        <v>13019.0</v>
      </c>
      <c r="AF60" s="21">
        <v>13019.0</v>
      </c>
      <c r="AG60" s="21">
        <v>0.0</v>
      </c>
      <c r="AH60" s="21">
        <v>7.74529719352722</v>
      </c>
      <c r="AI60" s="58"/>
      <c r="AJ60" s="21">
        <v>14231.41</v>
      </c>
      <c r="AK60" s="21">
        <v>14231.41</v>
      </c>
      <c r="AL60" s="21">
        <v>0.0</v>
      </c>
      <c r="AM60" s="21">
        <v>20.5751130580902</v>
      </c>
      <c r="AN60" s="58"/>
    </row>
    <row r="61">
      <c r="E61" s="68" t="s">
        <v>80</v>
      </c>
      <c r="F61" s="21">
        <v>15354.4</v>
      </c>
      <c r="G61" s="21">
        <v>15354.4</v>
      </c>
      <c r="H61" s="21">
        <v>0.0</v>
      </c>
      <c r="I61" s="21">
        <v>2.09906983375549</v>
      </c>
      <c r="J61" s="58"/>
      <c r="K61" s="21">
        <v>15329.4399810271</v>
      </c>
      <c r="L61" s="21">
        <v>15329.4399810271</v>
      </c>
      <c r="M61" s="21">
        <v>0.0</v>
      </c>
      <c r="N61" s="21">
        <v>16.1486823558807</v>
      </c>
      <c r="O61" s="58"/>
      <c r="AE61" s="90">
        <v>14311.61</v>
      </c>
      <c r="AF61" s="90">
        <v>14148.61</v>
      </c>
      <c r="AG61" s="91">
        <v>0.0114</v>
      </c>
      <c r="AH61" s="90">
        <v>7221.39</v>
      </c>
      <c r="AI61" s="58"/>
      <c r="AJ61" s="21">
        <v>15354.3999926667</v>
      </c>
      <c r="AK61" s="21">
        <v>15354.3999926667</v>
      </c>
      <c r="AL61" s="21">
        <v>0.0</v>
      </c>
      <c r="AM61" s="21">
        <v>8.93117499351501</v>
      </c>
      <c r="AN61" s="58"/>
    </row>
    <row r="62">
      <c r="E62" s="68" t="s">
        <v>81</v>
      </c>
      <c r="F62" s="61">
        <v>14562.85</v>
      </c>
      <c r="G62" s="61">
        <v>14562.85</v>
      </c>
      <c r="H62" s="61">
        <v>0.0</v>
      </c>
      <c r="I62" s="61">
        <v>4805.09648895264</v>
      </c>
      <c r="J62" s="58"/>
      <c r="K62" s="61">
        <v>12477.45</v>
      </c>
      <c r="L62" s="61">
        <v>12477.45</v>
      </c>
      <c r="M62" s="61">
        <v>0.0</v>
      </c>
      <c r="N62" s="61">
        <v>4807.50734710693</v>
      </c>
      <c r="O62" s="58"/>
      <c r="AE62" s="61">
        <v>13461.41</v>
      </c>
      <c r="AF62" s="61">
        <v>13461.41</v>
      </c>
      <c r="AG62" s="61">
        <v>0.0</v>
      </c>
      <c r="AH62" s="61">
        <v>6769.22229385376</v>
      </c>
      <c r="AI62" s="58"/>
      <c r="AJ62" s="61">
        <v>14553.85</v>
      </c>
      <c r="AK62" s="61">
        <v>14553.85</v>
      </c>
      <c r="AL62" s="61">
        <v>0.0</v>
      </c>
      <c r="AM62" s="61">
        <v>4823.28</v>
      </c>
      <c r="AN62" s="58"/>
    </row>
    <row r="63">
      <c r="E63" s="57" t="s">
        <v>21</v>
      </c>
      <c r="F63" s="26">
        <f t="shared" ref="F63:G63" si="37">AVERAGE(F58:F62)</f>
        <v>14401.544</v>
      </c>
      <c r="G63" s="26">
        <f t="shared" si="37"/>
        <v>14401.544</v>
      </c>
      <c r="H63" s="26">
        <f>100*AVERAGE(H58:H62)</f>
        <v>0</v>
      </c>
      <c r="I63" s="26">
        <f>AVERAGE(I58:I62)</f>
        <v>967.9117459</v>
      </c>
      <c r="J63" s="59" t="str">
        <f>IF(MAX(ABS($F63-INDIRECT("'summary | ALG^({\gamma}) (high cost instances)'!F"&amp;ROW('summary | ALG^({gamma}) (high c'!$F$4)+(ROW()-9)/6)), ABS($G63-INDIRECT("'summary | ALG^({\gamma}) (high cost instances)'!G"&amp;ROW('summary | ALG^({gamma}) (high c'!$G$4)+(ROW()-9)/6)), ABS($H63-INDIRECT("'summary | ALG^({\gamma}) (high cost instances)'!H"&amp;ROW('summary | ALG^({gamma}) (high c'!$H$4)+(ROW()-9)/6)), ABS($I63-INDIRECT("'summary | ALG^({\gamma}) (high cost instances)'!I"&amp;ROW('summary | ALG^({gamma}) (high c'!$I$4)+(ROW()-9)/6)))&lt;0.00001, "ok", "not ok")</f>
        <v>ok</v>
      </c>
      <c r="K63" s="26">
        <f t="shared" ref="K63:L63" si="38">AVERAGE(K58:K62)</f>
        <v>13560.87599</v>
      </c>
      <c r="L63" s="26">
        <f t="shared" si="38"/>
        <v>13560.77599</v>
      </c>
      <c r="M63" s="26">
        <f>100*AVERAGE(M58:M62)</f>
        <v>0.0007327961449</v>
      </c>
      <c r="N63" s="26">
        <f>AVERAGE(N58:N62)</f>
        <v>974.8984349</v>
      </c>
      <c r="O63" s="59" t="str">
        <f>IF(MAX(ABS(K63-INDIRECT("'summary | ALG^({\gamma}) (high cost instances)'!L"&amp;ROW('summary | ALG^({gamma}) (high c'!$L$4)+(ROW()-9)/6)), ABS(L63-INDIRECT("'summary | ALG^({\gamma}) (high cost instances)'!M"&amp;ROW('summary | ALG^({gamma}) (high c'!$M$4)+(ROW()-9)/6)), ABS($M63-INDIRECT("'summary | ALG^({\gamma}) (high cost instances)'!N"&amp;ROW('summary | ALG^({gamma}) (high c'!$N$4)+(ROW()-9)/6)), ABS($N63-INDIRECT("'summary | ALG^({\gamma}) (high cost instances)'!O"&amp;ROW('summary | ALG^({gamma}) (high c'!$O$4)+(ROW()-9)/6)))&lt;0.00001, "ok", "not ok")</f>
        <v>ok</v>
      </c>
      <c r="AE63" s="26">
        <f t="shared" ref="AE63:AF63" si="39">AVERAGE(AE58:AE62)</f>
        <v>13340.876</v>
      </c>
      <c r="AF63" s="26">
        <f t="shared" si="39"/>
        <v>13308.276</v>
      </c>
      <c r="AG63" s="26">
        <f>100*AVERAGE(AG58:AG62)</f>
        <v>0.228</v>
      </c>
      <c r="AH63" s="26">
        <f>AVERAGE(AH58:AH62)</f>
        <v>3563.400969</v>
      </c>
      <c r="AI63" s="59" t="str">
        <f>IF(MAX(ABS(AE63-INDIRECT("'summary | ALG^({\gamma}) (high cost instances)'!AJ"&amp;ROW('summary | ALG^({gamma}) (high c'!$AJ$4)+(ROW()-9)/6)), ABS(AF63-INDIRECT("'summary | ALG^({\gamma}) (high cost instances)'!AK"&amp;ROW('summary | ALG^({gamma}) (high c'!$AK$4)+(ROW()-9)/6)), ABS(AG63-INDIRECT("'summary | ALG^({\gamma}) (high cost instances)'!AL"&amp;ROW('summary | ALG^({gamma}) (high c'!$AL$4)+(ROW()-9)/6)), ABS(AH63-INDIRECT("'summary | ALG^({\gamma}) (high cost instances)'!AM"&amp;ROW('summary | ALG^({gamma}) (high c'!$AM$4)+(ROW()-9)/6)))&lt;0.01, "ok", "not ok")</f>
        <v>ok</v>
      </c>
      <c r="AJ63" s="26">
        <f t="shared" ref="AJ63:AK63" si="40">AVERAGE(AJ58:AJ62)</f>
        <v>14389.344</v>
      </c>
      <c r="AK63" s="26">
        <f t="shared" si="40"/>
        <v>14389.344</v>
      </c>
      <c r="AL63" s="26">
        <f>100*AVERAGE(AL58:AL62)</f>
        <v>0</v>
      </c>
      <c r="AM63" s="26">
        <f>AVERAGE(AM58:AM62)</f>
        <v>980.1155397</v>
      </c>
      <c r="AN63" s="59" t="str">
        <f>IF(MAX(ABS(AJ63-INDIRECT("'summary | ALG^({\gamma}) (high cost instances)'!AV"&amp;ROW('summary | ALG^({gamma}) (high c'!$AV$4)+(ROW()-9)/6)), ABS(AK63-INDIRECT("'summary | ALG^({\gamma}) (high cost instances)'!AW"&amp;ROW('summary | ALG^({gamma}) (high c'!$AW$4)+(ROW()-9)/6)), ABS(AL63-INDIRECT("'summary | ALG^({\gamma}) (high cost instances)'!AX"&amp;ROW('summary | ALG^({gamma}) (high c'!$AX$4)+(ROW()-9)/6)), ABS(AM63-INDIRECT("'summary | ALG^({\gamma}) (high cost instances)'!AY"&amp;ROW('summary | ALG^({gamma}) (high c'!$AY$4)+(ROW()-9)/6)))&lt;0.01, "ok", "not ok")</f>
        <v>ok</v>
      </c>
    </row>
    <row r="64">
      <c r="D64" s="57" t="s">
        <v>21</v>
      </c>
      <c r="E64" s="82"/>
      <c r="F64" s="26"/>
      <c r="G64" s="26"/>
      <c r="H64" s="26"/>
      <c r="I64" s="26"/>
      <c r="J64" s="58"/>
      <c r="K64" s="27"/>
      <c r="L64" s="27"/>
      <c r="M64" s="27"/>
      <c r="N64" s="27"/>
      <c r="O64" s="58"/>
      <c r="AE64" s="70"/>
      <c r="AF64" s="70"/>
      <c r="AG64" s="70"/>
      <c r="AH64" s="70"/>
      <c r="AI64" s="58"/>
      <c r="AJ64" s="70"/>
      <c r="AK64" s="70"/>
      <c r="AL64" s="70"/>
      <c r="AM64" s="70"/>
      <c r="AN64" s="58"/>
    </row>
    <row r="65">
      <c r="C65" s="80">
        <v>2.0</v>
      </c>
      <c r="D65" s="80">
        <v>5.0</v>
      </c>
      <c r="E65" s="21" t="s">
        <v>32</v>
      </c>
      <c r="F65" s="21">
        <v>2500.77</v>
      </c>
      <c r="G65" s="21">
        <v>2500.77</v>
      </c>
      <c r="H65" s="21">
        <v>0.0</v>
      </c>
      <c r="I65" s="21">
        <v>0.0213639736175537</v>
      </c>
      <c r="J65" s="58"/>
      <c r="K65" s="21">
        <v>2037.66</v>
      </c>
      <c r="L65" s="21">
        <v>2037.66</v>
      </c>
      <c r="M65" s="21">
        <v>0.0</v>
      </c>
      <c r="N65" s="21">
        <v>0.261150121688843</v>
      </c>
      <c r="O65" s="58"/>
      <c r="AE65" s="21">
        <v>2385.81</v>
      </c>
      <c r="AF65" s="21">
        <v>2385.81</v>
      </c>
      <c r="AG65" s="21">
        <v>0.0</v>
      </c>
      <c r="AH65" s="21">
        <v>0.0507509708404541</v>
      </c>
      <c r="AI65" s="58"/>
      <c r="AJ65" s="21">
        <v>2467.96</v>
      </c>
      <c r="AK65" s="21">
        <v>2467.96</v>
      </c>
      <c r="AL65" s="21">
        <v>0.0</v>
      </c>
      <c r="AM65" s="21">
        <v>0.0266718864440918</v>
      </c>
      <c r="AN65" s="58"/>
    </row>
    <row r="66">
      <c r="E66" s="21" t="s">
        <v>33</v>
      </c>
      <c r="F66" s="21">
        <v>2240.42</v>
      </c>
      <c r="G66" s="21">
        <v>2240.42</v>
      </c>
      <c r="H66" s="21">
        <v>0.0</v>
      </c>
      <c r="I66" s="21">
        <v>0.126436948776245</v>
      </c>
      <c r="J66" s="58"/>
      <c r="K66" s="21">
        <v>2231.17</v>
      </c>
      <c r="L66" s="21">
        <v>2231.17</v>
      </c>
      <c r="M66" s="21">
        <v>0.0</v>
      </c>
      <c r="N66" s="21">
        <v>0.141840219497681</v>
      </c>
      <c r="O66" s="58"/>
      <c r="AE66" s="21">
        <v>2083.03</v>
      </c>
      <c r="AF66" s="21">
        <v>2083.03</v>
      </c>
      <c r="AG66" s="21">
        <v>0.0</v>
      </c>
      <c r="AH66" s="21">
        <v>0.0418758392333984</v>
      </c>
      <c r="AI66" s="58"/>
      <c r="AJ66" s="21">
        <v>2523.22</v>
      </c>
      <c r="AK66" s="21">
        <v>2523.22</v>
      </c>
      <c r="AL66" s="21">
        <v>0.0</v>
      </c>
      <c r="AM66" s="21">
        <v>0.0395979881286621</v>
      </c>
      <c r="AN66" s="58"/>
    </row>
    <row r="67">
      <c r="E67" s="21" t="s">
        <v>34</v>
      </c>
      <c r="F67" s="21">
        <v>3836.06</v>
      </c>
      <c r="G67" s="21">
        <v>3836.06</v>
      </c>
      <c r="H67" s="21">
        <v>0.0</v>
      </c>
      <c r="I67" s="21">
        <v>0.0228347778320312</v>
      </c>
      <c r="J67" s="58"/>
      <c r="K67" s="21">
        <v>3303.22</v>
      </c>
      <c r="L67" s="21">
        <v>3303.22</v>
      </c>
      <c r="M67" s="21">
        <v>0.0</v>
      </c>
      <c r="N67" s="21">
        <v>0.202011108398437</v>
      </c>
      <c r="O67" s="58"/>
      <c r="AE67" s="21">
        <v>3290.7</v>
      </c>
      <c r="AF67" s="21">
        <v>3290.7</v>
      </c>
      <c r="AG67" s="21">
        <v>0.0</v>
      </c>
      <c r="AH67" s="21">
        <v>0.42895770072937</v>
      </c>
      <c r="AI67" s="58"/>
      <c r="AJ67" s="21">
        <v>3309.72</v>
      </c>
      <c r="AK67" s="21">
        <v>3309.72</v>
      </c>
      <c r="AL67" s="21">
        <v>0.0</v>
      </c>
      <c r="AM67" s="21">
        <v>0.0316667556762695</v>
      </c>
      <c r="AN67" s="58"/>
    </row>
    <row r="68">
      <c r="E68" s="21" t="s">
        <v>35</v>
      </c>
      <c r="F68" s="21">
        <v>2816.9</v>
      </c>
      <c r="G68" s="21">
        <v>2816.9</v>
      </c>
      <c r="H68" s="21">
        <v>0.0</v>
      </c>
      <c r="I68" s="21">
        <v>0.0303916931152344</v>
      </c>
      <c r="J68" s="58"/>
      <c r="K68" s="21">
        <v>2789.48</v>
      </c>
      <c r="L68" s="21">
        <v>2789.48</v>
      </c>
      <c r="M68" s="21">
        <v>0.0</v>
      </c>
      <c r="N68" s="21">
        <v>0.265038013458252</v>
      </c>
      <c r="O68" s="58"/>
      <c r="AE68" s="21">
        <v>2153.73</v>
      </c>
      <c r="AF68" s="21">
        <v>2153.73</v>
      </c>
      <c r="AG68" s="21">
        <v>0.0</v>
      </c>
      <c r="AH68" s="21">
        <v>0.124404907226563</v>
      </c>
      <c r="AI68" s="58"/>
      <c r="AJ68" s="21">
        <v>2253.94</v>
      </c>
      <c r="AK68" s="21">
        <v>2253.94</v>
      </c>
      <c r="AL68" s="21">
        <v>0.0</v>
      </c>
      <c r="AM68" s="21">
        <v>0.033189058303833</v>
      </c>
      <c r="AN68" s="58"/>
    </row>
    <row r="69">
      <c r="E69" s="21" t="s">
        <v>36</v>
      </c>
      <c r="F69" s="21">
        <v>2236.88</v>
      </c>
      <c r="G69" s="21">
        <v>2236.88</v>
      </c>
      <c r="H69" s="21">
        <v>0.0</v>
      </c>
      <c r="I69" s="21">
        <v>0.0233340263366699</v>
      </c>
      <c r="J69" s="58"/>
      <c r="K69" s="21">
        <v>2023.74</v>
      </c>
      <c r="L69" s="21">
        <v>2023.74</v>
      </c>
      <c r="M69" s="21">
        <v>0.0</v>
      </c>
      <c r="N69" s="21">
        <v>0.506219863891602</v>
      </c>
      <c r="O69" s="58"/>
      <c r="AE69" s="21">
        <v>2023.74</v>
      </c>
      <c r="AF69" s="21">
        <v>2023.74</v>
      </c>
      <c r="AG69" s="21">
        <v>0.0</v>
      </c>
      <c r="AH69" s="21">
        <v>277.364515304565</v>
      </c>
      <c r="AI69" s="58"/>
      <c r="AJ69" s="21">
        <v>2023.74</v>
      </c>
      <c r="AK69" s="21">
        <v>2023.74</v>
      </c>
      <c r="AL69" s="21">
        <v>0.0</v>
      </c>
      <c r="AM69" s="21">
        <v>0.0265927314758301</v>
      </c>
      <c r="AN69" s="58"/>
    </row>
    <row r="70">
      <c r="E70" s="57" t="s">
        <v>21</v>
      </c>
      <c r="F70" s="26">
        <f t="shared" ref="F70:G70" si="41">AVERAGE(F65:F69)</f>
        <v>2726.206</v>
      </c>
      <c r="G70" s="26">
        <f t="shared" si="41"/>
        <v>2726.206</v>
      </c>
      <c r="H70" s="26">
        <f>100*AVERAGE(H65:H69)</f>
        <v>0</v>
      </c>
      <c r="I70" s="26">
        <f>AVERAGE(I65:I69)</f>
        <v>0.04487228394</v>
      </c>
      <c r="J70" s="59" t="str">
        <f>IF(MAX(ABS($F70-INDIRECT("'summary | ALG^({\gamma}) (high cost instances)'!F"&amp;ROW('summary | ALG^({gamma}) (high c'!$F$5)+(ROW()-10)/6)), ABS($G70-INDIRECT("'summary | ALG^({\gamma}) (high cost instances)'!G"&amp;ROW('summary | ALG^({gamma}) (high c'!$G$5)+(ROW()-10)/6)), ABS($H70-INDIRECT("'summary | ALG^({\gamma}) (high cost instances)'!H"&amp;ROW('summary | ALG^({gamma}) (high c'!$H$5)+(ROW()-10)/6)), ABS($I70-INDIRECT("'summary | ALG^({\gamma}) (high cost instances)'!I"&amp;ROW('summary | ALG^({gamma}) (high c'!$I$5)+(ROW()-10)/6)))&lt;0.00001, "ok", "not ok")</f>
        <v>ok</v>
      </c>
      <c r="K70" s="26">
        <f t="shared" ref="K70:L70" si="42">AVERAGE(K65:K69)</f>
        <v>2477.054</v>
      </c>
      <c r="L70" s="26">
        <f t="shared" si="42"/>
        <v>2477.054</v>
      </c>
      <c r="M70" s="26">
        <f>100*AVERAGE(M65:M69)</f>
        <v>0</v>
      </c>
      <c r="N70" s="26">
        <f>AVERAGE(N65:N69)</f>
        <v>0.2752518654</v>
      </c>
      <c r="O70" s="59" t="str">
        <f>IF(MAX(ABS(K70-INDIRECT("'summary | ALG^({\gamma}) (high cost instances)'!L"&amp;ROW('summary | ALG^({gamma}) (high c'!$L$5)+(ROW()-10)/6)), ABS(L70-INDIRECT("'summary | ALG^({\gamma}) (high cost instances)'!M"&amp;ROW('summary | ALG^({gamma}) (high c'!$M$5)+(ROW()-10)/6)), ABS($M70-INDIRECT("'summary | ALG^({\gamma}) (high cost instances)'!N"&amp;ROW('summary | ALG^({gamma}) (high c'!$N$5)+(ROW()-10)/6)), ABS($N70-INDIRECT("'summary | ALG^({\gamma}) (high cost instances)'!O"&amp;ROW('summary | ALG^({gamma}) (high c'!$O$5)+(ROW()-10)/6)))&lt;0.00001, "ok", "not ok")</f>
        <v>ok</v>
      </c>
      <c r="AE70" s="26">
        <f t="shared" ref="AE70:AF70" si="43">AVERAGE(AE65:AE69)</f>
        <v>2387.402</v>
      </c>
      <c r="AF70" s="26">
        <f t="shared" si="43"/>
        <v>2387.402</v>
      </c>
      <c r="AG70" s="26">
        <f>100*AVERAGE(AG65:AG69)</f>
        <v>0</v>
      </c>
      <c r="AH70" s="26">
        <f>AVERAGE(AH65:AH69)</f>
        <v>55.60210094</v>
      </c>
      <c r="AI70" s="59" t="str">
        <f>IF(MAX(ABS(AE70-INDIRECT("'summary | ALG^({\gamma}) (high cost instances)'!AJ"&amp;ROW('summary | ALG^({gamma}) (high c'!$AJ$5)+(ROW()-10)/6)), ABS(AF70-INDIRECT("'summary | ALG^({\gamma}) (high cost instances)'!AK"&amp;ROW('summary | ALG^({gamma}) (high c'!$AK$5)+(ROW()-10)/6)), ABS(AG70-INDIRECT("'summary | ALG^({\gamma}) (high cost instances)'!AL"&amp;ROW('summary | ALG^({gamma}) (high c'!$AL$5)+(ROW()-10)/6)), ABS(AH70-INDIRECT("'summary | ALG^({\gamma}) (high cost instances)'!AM"&amp;ROW('summary | ALG^({gamma}) (high c'!$AM$5)+(ROW()-10)/6)))&lt;0.01, "ok", "not ok")</f>
        <v>ok</v>
      </c>
      <c r="AJ70" s="26">
        <f t="shared" ref="AJ70:AK70" si="44">AVERAGE(AJ65:AJ69)</f>
        <v>2515.716</v>
      </c>
      <c r="AK70" s="26">
        <f t="shared" si="44"/>
        <v>2515.716</v>
      </c>
      <c r="AL70" s="26">
        <f>100*AVERAGE(AL65:AL69)</f>
        <v>0</v>
      </c>
      <c r="AM70" s="26">
        <f>AVERAGE(AM65:AM69)</f>
        <v>0.03154368401</v>
      </c>
      <c r="AN70" s="59" t="str">
        <f>IF(MAX(ABS(AJ70-INDIRECT("'summary | ALG^({\gamma}) (high cost instances)'!AV"&amp;ROW('summary | ALG^({gamma}) (high c'!$AV$5)+(ROW()-10)/6)), ABS(AK70-INDIRECT("'summary | ALG^({\gamma}) (high cost instances)'!AW"&amp;ROW('summary | ALG^({gamma}) (high c'!$AW$5)+(ROW()-10)/6)), ABS(AL70-INDIRECT("'summary | ALG^({\gamma}) (high cost instances)'!AX"&amp;ROW('summary | ALG^({gamma}) (high c'!$AX$5)+(ROW()-10)/6)), ABS(AM70-INDIRECT("'summary | ALG^({\gamma}) (high cost instances)'!AY"&amp;ROW('summary | ALG^({gamma}) (high c'!$AY$5)+(ROW()-10)/6)))&lt;0.01, "ok", "not ok")</f>
        <v>ok</v>
      </c>
    </row>
    <row r="71">
      <c r="D71" s="80">
        <v>10.0</v>
      </c>
      <c r="E71" s="21" t="s">
        <v>37</v>
      </c>
      <c r="F71" s="21">
        <v>4981.27</v>
      </c>
      <c r="G71" s="21">
        <v>4981.27</v>
      </c>
      <c r="H71" s="21">
        <v>0.0</v>
      </c>
      <c r="I71" s="21">
        <v>0.44692873954773</v>
      </c>
      <c r="J71" s="58"/>
      <c r="K71" s="21">
        <v>4963.22</v>
      </c>
      <c r="L71" s="21">
        <v>4963.22</v>
      </c>
      <c r="M71" s="21">
        <v>0.0</v>
      </c>
      <c r="N71" s="21">
        <v>0.899760961532593</v>
      </c>
      <c r="O71" s="58"/>
      <c r="AE71" s="21">
        <v>4265.0</v>
      </c>
      <c r="AF71" s="21">
        <v>4265.0</v>
      </c>
      <c r="AG71" s="21">
        <v>0.0</v>
      </c>
      <c r="AH71" s="21">
        <v>1.44754910469055</v>
      </c>
      <c r="AI71" s="58"/>
      <c r="AJ71" s="21">
        <v>4981.27</v>
      </c>
      <c r="AK71" s="21">
        <v>4981.27</v>
      </c>
      <c r="AL71" s="21">
        <v>0.0</v>
      </c>
      <c r="AM71" s="21">
        <v>0.466406106948853</v>
      </c>
      <c r="AN71" s="58"/>
    </row>
    <row r="72">
      <c r="E72" s="21" t="s">
        <v>38</v>
      </c>
      <c r="F72" s="21">
        <v>4894.36</v>
      </c>
      <c r="G72" s="21">
        <v>4894.36</v>
      </c>
      <c r="H72" s="21">
        <v>0.0</v>
      </c>
      <c r="I72" s="21">
        <v>0.0726311206817627</v>
      </c>
      <c r="J72" s="58"/>
      <c r="K72" s="21">
        <v>4450.56</v>
      </c>
      <c r="L72" s="21">
        <v>4450.56</v>
      </c>
      <c r="M72" s="21">
        <v>0.0</v>
      </c>
      <c r="N72" s="21">
        <v>0.615951061248779</v>
      </c>
      <c r="O72" s="58"/>
      <c r="AE72" s="21">
        <v>4450.56</v>
      </c>
      <c r="AF72" s="21">
        <v>4450.56</v>
      </c>
      <c r="AG72" s="21">
        <v>0.0</v>
      </c>
      <c r="AH72" s="21">
        <v>1.03369402885437</v>
      </c>
      <c r="AI72" s="58"/>
      <c r="AJ72" s="21">
        <v>4894.36</v>
      </c>
      <c r="AK72" s="21">
        <v>4894.36</v>
      </c>
      <c r="AL72" s="21">
        <v>0.0</v>
      </c>
      <c r="AM72" s="21">
        <v>0.114234924316406</v>
      </c>
      <c r="AN72" s="58"/>
    </row>
    <row r="73">
      <c r="E73" s="21" t="s">
        <v>39</v>
      </c>
      <c r="F73" s="21">
        <v>4378.37</v>
      </c>
      <c r="G73" s="21">
        <v>4378.37</v>
      </c>
      <c r="H73" s="21">
        <v>0.0</v>
      </c>
      <c r="I73" s="21">
        <v>0.228013038635254</v>
      </c>
      <c r="J73" s="58"/>
      <c r="K73" s="21">
        <v>4375.43999072093</v>
      </c>
      <c r="L73" s="21">
        <v>4375.43999072093</v>
      </c>
      <c r="M73" s="21">
        <v>0.0</v>
      </c>
      <c r="N73" s="21">
        <v>0.644309043884277</v>
      </c>
      <c r="O73" s="58"/>
      <c r="AE73" s="21">
        <v>3766.95</v>
      </c>
      <c r="AF73" s="21">
        <v>3766.95</v>
      </c>
      <c r="AG73" s="21">
        <v>0.0</v>
      </c>
      <c r="AH73" s="21">
        <v>0.438091039657593</v>
      </c>
      <c r="AI73" s="58"/>
      <c r="AJ73" s="21">
        <v>4236.41</v>
      </c>
      <c r="AK73" s="21">
        <v>4236.41</v>
      </c>
      <c r="AL73" s="21">
        <v>0.0</v>
      </c>
      <c r="AM73" s="21">
        <v>0.169111013412476</v>
      </c>
      <c r="AN73" s="58"/>
    </row>
    <row r="74">
      <c r="E74" s="21" t="s">
        <v>40</v>
      </c>
      <c r="F74" s="21">
        <v>5072.59</v>
      </c>
      <c r="G74" s="21">
        <v>5072.59</v>
      </c>
      <c r="H74" s="21">
        <v>0.0</v>
      </c>
      <c r="I74" s="21">
        <v>0.275552988052368</v>
      </c>
      <c r="J74" s="58"/>
      <c r="K74" s="21">
        <v>5033.41</v>
      </c>
      <c r="L74" s="21">
        <v>5033.41</v>
      </c>
      <c r="M74" s="21">
        <v>0.0</v>
      </c>
      <c r="N74" s="21">
        <v>0.912034273147583</v>
      </c>
      <c r="O74" s="58"/>
      <c r="AE74" s="21">
        <v>4065.69</v>
      </c>
      <c r="AF74" s="21">
        <v>4065.69</v>
      </c>
      <c r="AG74" s="21">
        <v>0.0</v>
      </c>
      <c r="AH74" s="21">
        <v>1.40542078018188</v>
      </c>
      <c r="AI74" s="58"/>
      <c r="AJ74" s="21">
        <v>5087.63</v>
      </c>
      <c r="AK74" s="21">
        <v>5087.63</v>
      </c>
      <c r="AL74" s="21">
        <v>0.0</v>
      </c>
      <c r="AM74" s="21">
        <v>0.404371976852417</v>
      </c>
      <c r="AN74" s="58"/>
    </row>
    <row r="75">
      <c r="E75" s="21" t="s">
        <v>41</v>
      </c>
      <c r="F75" s="21">
        <v>5005.60999533333</v>
      </c>
      <c r="G75" s="21">
        <v>5005.60999533333</v>
      </c>
      <c r="H75" s="21">
        <v>0.0</v>
      </c>
      <c r="I75" s="21">
        <v>0.139620780944824</v>
      </c>
      <c r="J75" s="58"/>
      <c r="K75" s="21">
        <v>4113.44</v>
      </c>
      <c r="L75" s="21">
        <v>4113.44</v>
      </c>
      <c r="M75" s="21">
        <v>0.0</v>
      </c>
      <c r="N75" s="21">
        <v>0.616958141326904</v>
      </c>
      <c r="O75" s="58"/>
      <c r="AE75" s="21">
        <v>4113.44</v>
      </c>
      <c r="AF75" s="21">
        <v>4113.44</v>
      </c>
      <c r="AG75" s="21">
        <v>0.0</v>
      </c>
      <c r="AH75" s="21">
        <v>0.634311676025391</v>
      </c>
      <c r="AI75" s="58"/>
      <c r="AJ75" s="21">
        <v>5005.61</v>
      </c>
      <c r="AK75" s="21">
        <v>5005.61</v>
      </c>
      <c r="AL75" s="21">
        <v>0.0</v>
      </c>
      <c r="AM75" s="21">
        <v>0.213398218154907</v>
      </c>
      <c r="AN75" s="58"/>
    </row>
    <row r="76">
      <c r="E76" s="57" t="s">
        <v>21</v>
      </c>
      <c r="F76" s="26">
        <f t="shared" ref="F76:G76" si="45">AVERAGE(F71:F75)</f>
        <v>4866.439999</v>
      </c>
      <c r="G76" s="26">
        <f t="shared" si="45"/>
        <v>4866.439999</v>
      </c>
      <c r="H76" s="26">
        <f>100*AVERAGE(H71:H75)</f>
        <v>0</v>
      </c>
      <c r="I76" s="26">
        <f>AVERAGE(I71:I75)</f>
        <v>0.2325493336</v>
      </c>
      <c r="J76" s="59" t="str">
        <f>IF(MAX(ABS($F76-INDIRECT("'summary | ALG^({\gamma}) (high cost instances)'!F"&amp;ROW('summary | ALG^({gamma}) (high c'!$F$5)+(ROW()-10)/6)), ABS($G76-INDIRECT("'summary | ALG^({\gamma}) (high cost instances)'!G"&amp;ROW('summary | ALG^({gamma}) (high c'!$G$5)+(ROW()-10)/6)), ABS($H76-INDIRECT("'summary | ALG^({\gamma}) (high cost instances)'!H"&amp;ROW('summary | ALG^({gamma}) (high c'!$H$5)+(ROW()-10)/6)), ABS($I76-INDIRECT("'summary | ALG^({\gamma}) (high cost instances)'!I"&amp;ROW('summary | ALG^({gamma}) (high c'!$I$5)+(ROW()-10)/6)))&lt;0.00001, "ok", "not ok")</f>
        <v>ok</v>
      </c>
      <c r="K76" s="26">
        <f t="shared" ref="K76:L76" si="46">AVERAGE(K71:K75)</f>
        <v>4587.213998</v>
      </c>
      <c r="L76" s="26">
        <f t="shared" si="46"/>
        <v>4587.213998</v>
      </c>
      <c r="M76" s="26">
        <f>100*AVERAGE(M71:M75)</f>
        <v>0</v>
      </c>
      <c r="N76" s="26">
        <f>AVERAGE(N71:N75)</f>
        <v>0.7378026962</v>
      </c>
      <c r="O76" s="59" t="str">
        <f>IF(MAX(ABS(K76-INDIRECT("'summary | ALG^({\gamma}) (high cost instances)'!L"&amp;ROW('summary | ALG^({gamma}) (high c'!$L$5)+(ROW()-10)/6)), ABS(L76-INDIRECT("'summary | ALG^({\gamma}) (high cost instances)'!M"&amp;ROW('summary | ALG^({gamma}) (high c'!$M$5)+(ROW()-10)/6)), ABS($M76-INDIRECT("'summary | ALG^({\gamma}) (high cost instances)'!N"&amp;ROW('summary | ALG^({gamma}) (high c'!$N$5)+(ROW()-10)/6)), ABS(N76-INDIRECT("'summary | ALG^({\gamma}) (high cost instances)'!O"&amp;ROW('summary | ALG^({gamma}) (high c'!$O$5)+(ROW()-10)/6)))&lt;0.01, "ok", "not ok")</f>
        <v>ok</v>
      </c>
      <c r="AE76" s="26">
        <f t="shared" ref="AE76:AF76" si="47">AVERAGE(AE71:AE75)</f>
        <v>4132.328</v>
      </c>
      <c r="AF76" s="26">
        <f t="shared" si="47"/>
        <v>4132.328</v>
      </c>
      <c r="AG76" s="26">
        <f>100*AVERAGE(AG71:AG75)</f>
        <v>0</v>
      </c>
      <c r="AH76" s="26">
        <f>AVERAGE(AH71:AH75)</f>
        <v>0.9918133259</v>
      </c>
      <c r="AI76" s="59" t="str">
        <f>IF(MAX(ABS(AE76-INDIRECT("'summary | ALG^({\gamma}) (high cost instances)'!AJ"&amp;ROW('summary | ALG^({gamma}) (high c'!$AJ$5)+(ROW()-10)/6)), ABS(AF76-INDIRECT("'summary | ALG^({\gamma}) (high cost instances)'!AK"&amp;ROW('summary | ALG^({gamma}) (high c'!$AK$5)+(ROW()-10)/6)), ABS(AG76-INDIRECT("'summary | ALG^({\gamma}) (high cost instances)'!AL"&amp;ROW('summary | ALG^({gamma}) (high c'!$AL$5)+(ROW()-10)/6)), ABS(AH76-INDIRECT("'summary | ALG^({\gamma}) (high cost instances)'!AM"&amp;ROW('summary | ALG^({gamma}) (high c'!$AM$5)+(ROW()-10)/6)))&lt;0.01, "ok", "not ok")</f>
        <v>ok</v>
      </c>
      <c r="AJ76" s="26">
        <f t="shared" ref="AJ76:AK76" si="48">AVERAGE(AJ71:AJ75)</f>
        <v>4841.056</v>
      </c>
      <c r="AK76" s="26">
        <f t="shared" si="48"/>
        <v>4841.056</v>
      </c>
      <c r="AL76" s="26">
        <f>100*AVERAGE(AL71:AL75)</f>
        <v>0</v>
      </c>
      <c r="AM76" s="26">
        <f>AVERAGE(AM71:AM75)</f>
        <v>0.2735044479</v>
      </c>
      <c r="AN76" s="59" t="str">
        <f>IF(MAX(ABS(AJ76-INDIRECT("'summary | ALG^({\gamma}) (high cost instances)'!AV"&amp;ROW('summary | ALG^({gamma}) (high c'!$AV$5)+(ROW()-10)/6)), ABS(AK76-INDIRECT("'summary | ALG^({\gamma}) (high cost instances)'!AW"&amp;ROW('summary | ALG^({gamma}) (high c'!$AW$5)+(ROW()-10)/6)), ABS(AL76-INDIRECT("'summary | ALG^({\gamma}) (high cost instances)'!AX"&amp;ROW('summary | ALG^({gamma}) (high c'!$AX$5)+(ROW()-10)/6)), ABS(AM76-INDIRECT("'summary | ALG^({\gamma}) (high cost instances)'!AY"&amp;ROW('summary | ALG^({gamma}) (high c'!$AY$5)+(ROW()-10)/6)))&lt;0.01, "ok", "not ok")</f>
        <v>ok</v>
      </c>
    </row>
    <row r="77">
      <c r="D77" s="80">
        <v>15.0</v>
      </c>
      <c r="E77" s="21" t="s">
        <v>42</v>
      </c>
      <c r="F77" s="21">
        <v>6041.11</v>
      </c>
      <c r="G77" s="21">
        <v>6041.11</v>
      </c>
      <c r="H77" s="21">
        <v>0.0</v>
      </c>
      <c r="I77" s="21">
        <v>0.576276063919067</v>
      </c>
      <c r="J77" s="58"/>
      <c r="K77" s="21">
        <v>4833.29</v>
      </c>
      <c r="L77" s="21">
        <v>4833.16378881988</v>
      </c>
      <c r="M77" s="21">
        <v>2.61128920721478E-5</v>
      </c>
      <c r="N77" s="21">
        <v>0.996703863143921</v>
      </c>
      <c r="O77" s="58"/>
      <c r="AE77" s="21">
        <v>5069.45</v>
      </c>
      <c r="AF77" s="21">
        <v>5069.45</v>
      </c>
      <c r="AG77" s="21">
        <v>0.0</v>
      </c>
      <c r="AH77" s="21">
        <v>2.08253502845764</v>
      </c>
      <c r="AI77" s="58"/>
      <c r="AJ77" s="21">
        <v>6041.11</v>
      </c>
      <c r="AK77" s="21">
        <v>6041.11</v>
      </c>
      <c r="AL77" s="21">
        <v>0.0</v>
      </c>
      <c r="AM77" s="21">
        <v>0.874664068222046</v>
      </c>
      <c r="AN77" s="58"/>
    </row>
    <row r="78">
      <c r="E78" s="21" t="s">
        <v>43</v>
      </c>
      <c r="F78" s="21">
        <v>5898.9</v>
      </c>
      <c r="G78" s="21">
        <v>5898.9</v>
      </c>
      <c r="H78" s="21">
        <v>0.0</v>
      </c>
      <c r="I78" s="21">
        <v>0.457730054855347</v>
      </c>
      <c r="J78" s="58"/>
      <c r="K78" s="21">
        <v>5892.78</v>
      </c>
      <c r="L78" s="21">
        <v>5892.78</v>
      </c>
      <c r="M78" s="21">
        <v>0.0</v>
      </c>
      <c r="N78" s="21">
        <v>1.12603425979614</v>
      </c>
      <c r="O78" s="58"/>
      <c r="AE78" s="21">
        <v>5271.0</v>
      </c>
      <c r="AF78" s="21">
        <v>5271.0</v>
      </c>
      <c r="AG78" s="21">
        <v>0.0</v>
      </c>
      <c r="AH78" s="21">
        <v>1.4917528629303</v>
      </c>
      <c r="AI78" s="58"/>
      <c r="AJ78" s="21">
        <v>5860.6</v>
      </c>
      <c r="AK78" s="21">
        <v>5860.6</v>
      </c>
      <c r="AL78" s="21">
        <v>0.0</v>
      </c>
      <c r="AM78" s="21">
        <v>0.643378973007202</v>
      </c>
      <c r="AN78" s="58"/>
    </row>
    <row r="79">
      <c r="E79" s="21" t="s">
        <v>44</v>
      </c>
      <c r="F79" s="21">
        <v>6478.03</v>
      </c>
      <c r="G79" s="21">
        <v>6478.03</v>
      </c>
      <c r="H79" s="21">
        <v>0.0</v>
      </c>
      <c r="I79" s="21">
        <v>0.521009206771851</v>
      </c>
      <c r="J79" s="58"/>
      <c r="K79" s="21">
        <v>5564.99</v>
      </c>
      <c r="L79" s="21">
        <v>5564.99</v>
      </c>
      <c r="M79" s="21">
        <v>0.0</v>
      </c>
      <c r="N79" s="21">
        <v>1.32074928283691</v>
      </c>
      <c r="O79" s="58"/>
      <c r="AE79" s="21">
        <v>6054.95</v>
      </c>
      <c r="AF79" s="21">
        <v>6054.95</v>
      </c>
      <c r="AG79" s="21">
        <v>0.0</v>
      </c>
      <c r="AH79" s="21">
        <v>1.82319808006287</v>
      </c>
      <c r="AI79" s="58"/>
      <c r="AJ79" s="21">
        <v>6478.03</v>
      </c>
      <c r="AK79" s="21">
        <v>6478.03</v>
      </c>
      <c r="AL79" s="21">
        <v>0.0</v>
      </c>
      <c r="AM79" s="21">
        <v>0.685440063476563</v>
      </c>
      <c r="AN79" s="58"/>
    </row>
    <row r="80">
      <c r="E80" s="21" t="s">
        <v>45</v>
      </c>
      <c r="F80" s="21">
        <v>5636.63</v>
      </c>
      <c r="G80" s="21">
        <v>5636.63</v>
      </c>
      <c r="H80" s="21">
        <v>0.0</v>
      </c>
      <c r="I80" s="21">
        <v>0.598851203918457</v>
      </c>
      <c r="J80" s="58"/>
      <c r="K80" s="21">
        <v>5589.93998934331</v>
      </c>
      <c r="L80" s="21">
        <v>5589.93998934331</v>
      </c>
      <c r="M80" s="21">
        <v>0.0</v>
      </c>
      <c r="N80" s="21">
        <v>1.35957169532776</v>
      </c>
      <c r="O80" s="58"/>
      <c r="AE80" s="21">
        <v>4579.8</v>
      </c>
      <c r="AF80" s="21">
        <v>4579.8</v>
      </c>
      <c r="AG80" s="21">
        <v>0.0</v>
      </c>
      <c r="AH80" s="21">
        <v>4.0316469669342</v>
      </c>
      <c r="AI80" s="58"/>
      <c r="AJ80" s="21">
        <v>5495.85</v>
      </c>
      <c r="AK80" s="21">
        <v>5495.85</v>
      </c>
      <c r="AL80" s="21">
        <v>0.0</v>
      </c>
      <c r="AM80" s="21">
        <v>0.369093894958496</v>
      </c>
      <c r="AN80" s="58"/>
    </row>
    <row r="81">
      <c r="E81" s="21" t="s">
        <v>46</v>
      </c>
      <c r="F81" s="21">
        <v>5218.59</v>
      </c>
      <c r="G81" s="21">
        <v>5218.59</v>
      </c>
      <c r="H81" s="21">
        <v>0.0</v>
      </c>
      <c r="I81" s="21">
        <v>0.724120140075684</v>
      </c>
      <c r="J81" s="58"/>
      <c r="K81" s="21">
        <v>4535.81</v>
      </c>
      <c r="L81" s="21">
        <v>4535.81</v>
      </c>
      <c r="M81" s="21">
        <v>0.0</v>
      </c>
      <c r="N81" s="21">
        <v>1.43532705307007</v>
      </c>
      <c r="O81" s="58"/>
      <c r="AE81" s="21">
        <v>4535.81</v>
      </c>
      <c r="AF81" s="21">
        <v>4535.81</v>
      </c>
      <c r="AG81" s="21">
        <v>0.0</v>
      </c>
      <c r="AH81" s="21">
        <v>4.08284592628479</v>
      </c>
      <c r="AI81" s="58"/>
      <c r="AJ81" s="21">
        <v>5347.93</v>
      </c>
      <c r="AK81" s="21">
        <v>5347.93</v>
      </c>
      <c r="AL81" s="21">
        <v>0.0</v>
      </c>
      <c r="AM81" s="21">
        <v>0.73391580581665</v>
      </c>
      <c r="AN81" s="58"/>
    </row>
    <row r="82">
      <c r="E82" s="57" t="s">
        <v>21</v>
      </c>
      <c r="F82" s="26">
        <f t="shared" ref="F82:G82" si="49">AVERAGE(F77:F81)</f>
        <v>5854.652</v>
      </c>
      <c r="G82" s="26">
        <f t="shared" si="49"/>
        <v>5854.652</v>
      </c>
      <c r="H82" s="26">
        <f>100*AVERAGE(H77:H81)</f>
        <v>0</v>
      </c>
      <c r="I82" s="26">
        <f>AVERAGE(I77:I81)</f>
        <v>0.5755973339</v>
      </c>
      <c r="J82" s="59" t="str">
        <f>IF(MAX(ABS($F82-INDIRECT("'summary | ALG^({\gamma}) (high cost instances)'!F"&amp;ROW('summary | ALG^({gamma}) (high c'!$F$5)+(ROW()-10)/6)), ABS($G82-INDIRECT("'summary | ALG^({\gamma}) (high cost instances)'!G"&amp;ROW('summary | ALG^({gamma}) (high c'!$G$5)+(ROW()-10)/6)), ABS($H82-INDIRECT("'summary | ALG^({\gamma}) (high cost instances)'!H"&amp;ROW('summary | ALG^({gamma}) (high c'!$H$5)+(ROW()-10)/6)), ABS($I82-INDIRECT("'summary | ALG^({\gamma}) (high cost instances)'!I"&amp;ROW('summary | ALG^({gamma}) (high c'!$I$5)+(ROW()-10)/6)))&lt;0.00001, "ok", "not ok")</f>
        <v>ok</v>
      </c>
      <c r="K82" s="26">
        <f t="shared" ref="K82:L82" si="50">AVERAGE(K77:K81)</f>
        <v>5283.361998</v>
      </c>
      <c r="L82" s="26">
        <f t="shared" si="50"/>
        <v>5283.336756</v>
      </c>
      <c r="M82" s="26">
        <f>100*AVERAGE(M77:M81)</f>
        <v>0.0005222578414</v>
      </c>
      <c r="N82" s="26">
        <f>AVERAGE(N77:N81)</f>
        <v>1.247677231</v>
      </c>
      <c r="O82" s="59" t="str">
        <f>IF(MAX(ABS(K82-INDIRECT("'summary | ALG^({\gamma}) (high cost instances)'!L"&amp;ROW('summary | ALG^({gamma}) (high c'!$L$5)+(ROW()-10)/6)), ABS(L82-INDIRECT("'summary | ALG^({\gamma}) (high cost instances)'!M"&amp;ROW('summary | ALG^({gamma}) (high c'!$M$5)+(ROW()-10)/6)), ABS($M82-INDIRECT("'summary | ALG^({\gamma}) (high cost instances)'!N"&amp;ROW('summary | ALG^({gamma}) (high c'!$N$5)+(ROW()-10)/6)), ABS(N82-INDIRECT("'summary | ALG^({\gamma}) (high cost instances)'!O"&amp;ROW('summary | ALG^({gamma}) (high c'!$O$5)+(ROW()-10)/6)))&lt;0.01, "ok", "not ok")</f>
        <v>ok</v>
      </c>
      <c r="AE82" s="26">
        <f t="shared" ref="AE82:AF82" si="51">AVERAGE(AE77:AE81)</f>
        <v>5102.202</v>
      </c>
      <c r="AF82" s="26">
        <f t="shared" si="51"/>
        <v>5102.202</v>
      </c>
      <c r="AG82" s="26">
        <f>100*AVERAGE(AG77:AG81)</f>
        <v>0</v>
      </c>
      <c r="AH82" s="26">
        <f>AVERAGE(AH77:AH81)</f>
        <v>2.702395773</v>
      </c>
      <c r="AI82" s="59" t="str">
        <f>IF(MAX(ABS(AE82-INDIRECT("'summary | ALG^({\gamma}) (high cost instances)'!AJ"&amp;ROW('summary | ALG^({gamma}) (high c'!$AJ$5)+(ROW()-10)/6)), ABS(AF82-INDIRECT("'summary | ALG^({\gamma}) (high cost instances)'!AK"&amp;ROW('summary | ALG^({gamma}) (high c'!$AK$5)+(ROW()-10)/6)), ABS(AG82-INDIRECT("'summary | ALG^({\gamma}) (high cost instances)'!AL"&amp;ROW('summary | ALG^({gamma}) (high c'!$AL$5)+(ROW()-10)/6)), ABS(AH82-INDIRECT("'summary | ALG^({\gamma}) (high cost instances)'!AM"&amp;ROW('summary | ALG^({gamma}) (high c'!$AM$5)+(ROW()-10)/6)))&lt;0.01, "ok", "not ok")</f>
        <v>ok</v>
      </c>
      <c r="AJ82" s="26">
        <f t="shared" ref="AJ82:AK82" si="52">AVERAGE(AJ77:AJ81)</f>
        <v>5844.704</v>
      </c>
      <c r="AK82" s="26">
        <f t="shared" si="52"/>
        <v>5844.704</v>
      </c>
      <c r="AL82" s="26">
        <f>100*AVERAGE(AL77:AL81)</f>
        <v>0</v>
      </c>
      <c r="AM82" s="26">
        <f>AVERAGE(AM77:AM81)</f>
        <v>0.6612985611</v>
      </c>
      <c r="AN82" s="59" t="str">
        <f>IF(MAX(ABS(AJ82-INDIRECT("'summary | ALG^({\gamma}) (high cost instances)'!AV"&amp;ROW('summary | ALG^({gamma}) (high c'!$AV$5)+(ROW()-10)/6)), ABS(AK82-INDIRECT("'summary | ALG^({\gamma}) (high cost instances)'!AW"&amp;ROW('summary | ALG^({gamma}) (high c'!$AW$5)+(ROW()-10)/6)), ABS(AL82-INDIRECT("'summary | ALG^({\gamma}) (high cost instances)'!AX"&amp;ROW('summary | ALG^({gamma}) (high c'!$AX$5)+(ROW()-10)/6)), ABS(AM82-INDIRECT("'summary | ALG^({\gamma}) (high cost instances)'!AY"&amp;ROW('summary | ALG^({gamma}) (high c'!$AY$5)+(ROW()-10)/6)))&lt;0.01, "ok", "not ok")</f>
        <v>ok</v>
      </c>
    </row>
    <row r="83">
      <c r="D83" s="80">
        <v>20.0</v>
      </c>
      <c r="E83" s="21" t="s">
        <v>47</v>
      </c>
      <c r="F83" s="21">
        <v>7441.8</v>
      </c>
      <c r="G83" s="21">
        <v>7441.8</v>
      </c>
      <c r="H83" s="21">
        <v>0.0</v>
      </c>
      <c r="I83" s="21">
        <v>2.11259198188782</v>
      </c>
      <c r="J83" s="58"/>
      <c r="K83" s="21">
        <v>6246.41</v>
      </c>
      <c r="L83" s="21">
        <v>6246.41</v>
      </c>
      <c r="M83" s="21">
        <v>0.0</v>
      </c>
      <c r="N83" s="21">
        <v>27.6904759407043</v>
      </c>
      <c r="O83" s="58"/>
      <c r="AE83" s="21">
        <v>7216.88</v>
      </c>
      <c r="AF83" s="21">
        <v>7216.88</v>
      </c>
      <c r="AG83" s="21">
        <v>0.0</v>
      </c>
      <c r="AH83" s="21">
        <v>19.3509550094604</v>
      </c>
      <c r="AI83" s="58"/>
      <c r="AJ83" s="21">
        <v>7325.87</v>
      </c>
      <c r="AK83" s="21">
        <v>7325.87</v>
      </c>
      <c r="AL83" s="21">
        <v>0.0</v>
      </c>
      <c r="AM83" s="21">
        <v>5.09291195869446</v>
      </c>
      <c r="AN83" s="58"/>
    </row>
    <row r="84">
      <c r="E84" s="21" t="s">
        <v>48</v>
      </c>
      <c r="F84" s="21">
        <v>6996.83</v>
      </c>
      <c r="G84" s="21">
        <v>6996.83</v>
      </c>
      <c r="H84" s="21">
        <v>0.0</v>
      </c>
      <c r="I84" s="21">
        <v>0.796712160110474</v>
      </c>
      <c r="J84" s="58"/>
      <c r="K84" s="21">
        <v>5998.79</v>
      </c>
      <c r="L84" s="21">
        <v>5998.79</v>
      </c>
      <c r="M84" s="21">
        <v>0.0</v>
      </c>
      <c r="N84" s="21">
        <v>1.54145693778992</v>
      </c>
      <c r="O84" s="58"/>
      <c r="AE84" s="21">
        <v>6576.51</v>
      </c>
      <c r="AF84" s="21">
        <v>6576.51</v>
      </c>
      <c r="AG84" s="21">
        <v>0.0</v>
      </c>
      <c r="AH84" s="21">
        <v>2.75750803947449</v>
      </c>
      <c r="AI84" s="58"/>
      <c r="AJ84" s="21">
        <v>7145.77</v>
      </c>
      <c r="AK84" s="21">
        <v>7145.77</v>
      </c>
      <c r="AL84" s="21">
        <v>0.0</v>
      </c>
      <c r="AM84" s="21">
        <v>1.06572699546814</v>
      </c>
      <c r="AN84" s="58"/>
    </row>
    <row r="85">
      <c r="E85" s="21" t="s">
        <v>49</v>
      </c>
      <c r="F85" s="21">
        <v>7975.57</v>
      </c>
      <c r="G85" s="21">
        <v>7975.57</v>
      </c>
      <c r="H85" s="21">
        <v>0.0</v>
      </c>
      <c r="I85" s="21">
        <v>0.9863600730896</v>
      </c>
      <c r="J85" s="58"/>
      <c r="K85" s="21">
        <v>7960.2</v>
      </c>
      <c r="L85" s="21">
        <v>7960.2</v>
      </c>
      <c r="M85" s="21">
        <v>0.0</v>
      </c>
      <c r="N85" s="21">
        <v>1.43554306030273</v>
      </c>
      <c r="O85" s="58"/>
      <c r="AE85" s="21">
        <v>7164.19</v>
      </c>
      <c r="AF85" s="21">
        <v>7164.19</v>
      </c>
      <c r="AG85" s="21">
        <v>0.0</v>
      </c>
      <c r="AH85" s="21">
        <v>2.33362984657288</v>
      </c>
      <c r="AI85" s="58"/>
      <c r="AJ85" s="21">
        <v>7954.23</v>
      </c>
      <c r="AK85" s="21">
        <v>7954.23</v>
      </c>
      <c r="AL85" s="21">
        <v>0.0</v>
      </c>
      <c r="AM85" s="21">
        <v>0.900924205780029</v>
      </c>
      <c r="AN85" s="58"/>
    </row>
    <row r="86">
      <c r="E86" s="21" t="s">
        <v>50</v>
      </c>
      <c r="F86" s="21">
        <v>7753.7</v>
      </c>
      <c r="G86" s="21">
        <v>7753.7</v>
      </c>
      <c r="H86" s="21">
        <v>0.0</v>
      </c>
      <c r="I86" s="21">
        <v>6.94954371452332</v>
      </c>
      <c r="J86" s="58"/>
      <c r="K86" s="21">
        <v>7705.52</v>
      </c>
      <c r="L86" s="21">
        <v>7705.52</v>
      </c>
      <c r="M86" s="21">
        <v>0.0</v>
      </c>
      <c r="N86" s="21">
        <v>14.5685040950775</v>
      </c>
      <c r="O86" s="58"/>
      <c r="AE86" s="21">
        <v>7082.68</v>
      </c>
      <c r="AF86" s="21">
        <v>7082.68</v>
      </c>
      <c r="AG86" s="21">
        <v>0.0</v>
      </c>
      <c r="AH86" s="21">
        <v>29.1992461681366</v>
      </c>
      <c r="AI86" s="58"/>
      <c r="AJ86" s="21">
        <v>7689.86</v>
      </c>
      <c r="AK86" s="21">
        <v>7689.86</v>
      </c>
      <c r="AL86" s="21">
        <v>0.0</v>
      </c>
      <c r="AM86" s="21">
        <v>4.75269985198975</v>
      </c>
      <c r="AN86" s="58"/>
    </row>
    <row r="87">
      <c r="E87" s="21" t="s">
        <v>51</v>
      </c>
      <c r="F87" s="21">
        <v>8228.58</v>
      </c>
      <c r="G87" s="21">
        <v>8228.58</v>
      </c>
      <c r="H87" s="21">
        <v>0.0</v>
      </c>
      <c r="I87" s="21">
        <v>3.85720705986023</v>
      </c>
      <c r="J87" s="58"/>
      <c r="K87" s="21">
        <v>7017.65</v>
      </c>
      <c r="L87" s="21">
        <v>7017.65</v>
      </c>
      <c r="M87" s="21">
        <v>0.0</v>
      </c>
      <c r="N87" s="21">
        <v>21.6789391040802</v>
      </c>
      <c r="O87" s="58"/>
      <c r="AE87" s="21">
        <v>7730.06</v>
      </c>
      <c r="AF87" s="21">
        <v>7730.06</v>
      </c>
      <c r="AG87" s="21">
        <v>0.0</v>
      </c>
      <c r="AH87" s="21">
        <v>30.8870038986206</v>
      </c>
      <c r="AI87" s="58"/>
      <c r="AJ87" s="21">
        <v>8228.58</v>
      </c>
      <c r="AK87" s="21">
        <v>8228.58</v>
      </c>
      <c r="AL87" s="21">
        <v>0.0</v>
      </c>
      <c r="AM87" s="21">
        <v>5.7886266708374</v>
      </c>
      <c r="AN87" s="58"/>
    </row>
    <row r="88">
      <c r="E88" s="57" t="s">
        <v>21</v>
      </c>
      <c r="F88" s="26">
        <f t="shared" ref="F88:G88" si="53">AVERAGE(F83:F87)</f>
        <v>7679.296</v>
      </c>
      <c r="G88" s="26">
        <f t="shared" si="53"/>
        <v>7679.296</v>
      </c>
      <c r="H88" s="26">
        <f>100*AVERAGE(H83:H87)</f>
        <v>0</v>
      </c>
      <c r="I88" s="26">
        <f>AVERAGE(I83:I87)</f>
        <v>2.940482998</v>
      </c>
      <c r="J88" s="59" t="str">
        <f>IF(MAX(ABS($F88-INDIRECT("'summary | ALG^({\gamma}) (high cost instances)'!F"&amp;ROW('summary | ALG^({gamma}) (high c'!$F$5)+(ROW()-10)/6)), ABS($G88-INDIRECT("'summary | ALG^({\gamma}) (high cost instances)'!G"&amp;ROW('summary | ALG^({gamma}) (high c'!$G$5)+(ROW()-10)/6)), ABS($H88-INDIRECT("'summary | ALG^({\gamma}) (high cost instances)'!H"&amp;ROW('summary | ALG^({gamma}) (high c'!$H$5)+(ROW()-10)/6)), ABS($I88-INDIRECT("'summary | ALG^({\gamma}) (high cost instances)'!I"&amp;ROW('summary | ALG^({gamma}) (high c'!$I$5)+(ROW()-10)/6)))&lt;0.00001, "ok", "not ok")</f>
        <v>ok</v>
      </c>
      <c r="K88" s="26">
        <f t="shared" ref="K88:L88" si="54">AVERAGE(K83:K87)</f>
        <v>6985.714</v>
      </c>
      <c r="L88" s="26">
        <f t="shared" si="54"/>
        <v>6985.714</v>
      </c>
      <c r="M88" s="26">
        <f>100*AVERAGE(M83:M87)</f>
        <v>0</v>
      </c>
      <c r="N88" s="26">
        <f>AVERAGE(N83:N87)</f>
        <v>13.38298383</v>
      </c>
      <c r="O88" s="59" t="str">
        <f>IF(MAX(ABS(K88-INDIRECT("'summary | ALG^({\gamma}) (high cost instances)'!L"&amp;ROW('summary | ALG^({gamma}) (high c'!$L$5)+(ROW()-10)/6)), ABS(L88-INDIRECT("'summary | ALG^({\gamma}) (high cost instances)'!M"&amp;ROW('summary | ALG^({gamma}) (high c'!$M$5)+(ROW()-10)/6)), ABS($M88-INDIRECT("'summary | ALG^({\gamma}) (high cost instances)'!N"&amp;ROW('summary | ALG^({gamma}) (high c'!$N$5)+(ROW()-10)/6)), ABS(N88-INDIRECT("'summary | ALG^({\gamma}) (high cost instances)'!O"&amp;ROW('summary | ALG^({gamma}) (high c'!$O$5)+(ROW()-10)/6)))&lt;0.01, "ok", "not ok")</f>
        <v>ok</v>
      </c>
      <c r="AE88" s="26">
        <f t="shared" ref="AE88:AF88" si="55">AVERAGE(AE83:AE87)</f>
        <v>7154.064</v>
      </c>
      <c r="AF88" s="26">
        <f t="shared" si="55"/>
        <v>7154.064</v>
      </c>
      <c r="AG88" s="26">
        <f>100*AVERAGE(AG83:AG87)</f>
        <v>0</v>
      </c>
      <c r="AH88" s="26">
        <f>AVERAGE(AH83:AH87)</f>
        <v>16.90566859</v>
      </c>
      <c r="AI88" s="59" t="str">
        <f>IF(MAX(ABS(AE88-INDIRECT("'summary | ALG^({\gamma}) (high cost instances)'!AJ"&amp;ROW('summary | ALG^({gamma}) (high c'!$AJ$5)+(ROW()-10)/6)), ABS(AF88-INDIRECT("'summary | ALG^({\gamma}) (high cost instances)'!AK"&amp;ROW('summary | ALG^({gamma}) (high c'!$AK$5)+(ROW()-10)/6)), ABS(AG88-INDIRECT("'summary | ALG^({\gamma}) (high cost instances)'!AL"&amp;ROW('summary | ALG^({gamma}) (high c'!$AL$5)+(ROW()-10)/6)), ABS(AH88-INDIRECT("'summary | ALG^({\gamma}) (high cost instances)'!AM"&amp;ROW('summary | ALG^({gamma}) (high c'!$AM$5)+(ROW()-10)/6)))&lt;0.01, "ok", "not ok")</f>
        <v>ok</v>
      </c>
      <c r="AJ88" s="26">
        <f t="shared" ref="AJ88:AK88" si="56">AVERAGE(AJ83:AJ87)</f>
        <v>7668.862</v>
      </c>
      <c r="AK88" s="26">
        <f t="shared" si="56"/>
        <v>7668.862</v>
      </c>
      <c r="AL88" s="26">
        <f>100*AVERAGE(AL83:AL87)</f>
        <v>0</v>
      </c>
      <c r="AM88" s="26">
        <f>AVERAGE(AM83:AM87)</f>
        <v>3.520177937</v>
      </c>
      <c r="AN88" s="59" t="str">
        <f>IF(MAX(ABS(AJ88-INDIRECT("'summary | ALG^({\gamma}) (high cost instances)'!AV"&amp;ROW('summary | ALG^({gamma}) (high c'!$AV$5)+(ROW()-10)/6)), ABS(AK88-INDIRECT("'summary | ALG^({\gamma}) (high cost instances)'!AW"&amp;ROW('summary | ALG^({gamma}) (high c'!$AW$5)+(ROW()-10)/6)), ABS(AL88-INDIRECT("'summary | ALG^({\gamma}) (high cost instances)'!AX"&amp;ROW('summary | ALG^({gamma}) (high c'!$AX$5)+(ROW()-10)/6)), ABS(AM88-INDIRECT("'summary | ALG^({\gamma}) (high cost instances)'!AY"&amp;ROW('summary | ALG^({gamma}) (high c'!$AY$5)+(ROW()-10)/6)))&lt;0.01, "ok", "not ok")</f>
        <v>ok</v>
      </c>
    </row>
    <row r="89">
      <c r="D89" s="80">
        <v>25.0</v>
      </c>
      <c r="E89" s="21" t="s">
        <v>52</v>
      </c>
      <c r="F89" s="21">
        <v>8551.39</v>
      </c>
      <c r="G89" s="21">
        <v>8551.39</v>
      </c>
      <c r="H89" s="21">
        <v>0.0</v>
      </c>
      <c r="I89" s="21">
        <v>0.754587173461914</v>
      </c>
      <c r="J89" s="58"/>
      <c r="K89" s="21">
        <v>7061.77</v>
      </c>
      <c r="L89" s="21">
        <v>7061.77</v>
      </c>
      <c r="M89" s="21">
        <v>0.0</v>
      </c>
      <c r="N89" s="21">
        <v>3.06403303146362</v>
      </c>
      <c r="O89" s="58"/>
      <c r="AE89" s="21">
        <v>7720.25</v>
      </c>
      <c r="AF89" s="21">
        <v>7720.25</v>
      </c>
      <c r="AG89" s="21">
        <v>0.0</v>
      </c>
      <c r="AH89" s="21">
        <v>4.83761668205261</v>
      </c>
      <c r="AI89" s="58"/>
      <c r="AJ89" s="21">
        <v>8490.63</v>
      </c>
      <c r="AK89" s="21">
        <v>8490.63</v>
      </c>
      <c r="AL89" s="21">
        <v>0.0</v>
      </c>
      <c r="AM89" s="21">
        <v>1.72922110557556</v>
      </c>
      <c r="AN89" s="58"/>
    </row>
    <row r="90">
      <c r="E90" s="21" t="s">
        <v>53</v>
      </c>
      <c r="F90" s="21">
        <v>9022.94</v>
      </c>
      <c r="G90" s="21">
        <v>9022.94</v>
      </c>
      <c r="H90" s="21">
        <v>0.0</v>
      </c>
      <c r="I90" s="21">
        <v>17.9184472560883</v>
      </c>
      <c r="J90" s="58"/>
      <c r="K90" s="21">
        <v>9006.3</v>
      </c>
      <c r="L90" s="21">
        <v>9006.3</v>
      </c>
      <c r="M90" s="21">
        <v>0.0</v>
      </c>
      <c r="N90" s="21">
        <v>78.6524968147278</v>
      </c>
      <c r="O90" s="58"/>
      <c r="AE90" s="21">
        <v>8239.54</v>
      </c>
      <c r="AF90" s="21">
        <v>8239.54</v>
      </c>
      <c r="AG90" s="21">
        <v>0.0</v>
      </c>
      <c r="AH90" s="21">
        <v>19.5540719032288</v>
      </c>
      <c r="AI90" s="58"/>
      <c r="AJ90" s="21">
        <v>9022.94</v>
      </c>
      <c r="AK90" s="21">
        <v>9022.94</v>
      </c>
      <c r="AL90" s="21">
        <v>0.0</v>
      </c>
      <c r="AM90" s="21">
        <v>17.2780296802521</v>
      </c>
      <c r="AN90" s="58"/>
    </row>
    <row r="91">
      <c r="E91" s="21" t="s">
        <v>54</v>
      </c>
      <c r="F91" s="21">
        <v>9719.66999999998</v>
      </c>
      <c r="G91" s="21">
        <v>9719.66999999998</v>
      </c>
      <c r="H91" s="21">
        <v>0.0</v>
      </c>
      <c r="I91" s="21">
        <v>13.6018130779266</v>
      </c>
      <c r="J91" s="58"/>
      <c r="K91" s="21">
        <v>8071.03</v>
      </c>
      <c r="L91" s="21">
        <v>8071.03</v>
      </c>
      <c r="M91" s="21">
        <v>0.0</v>
      </c>
      <c r="N91" s="21">
        <v>49.1693811416626</v>
      </c>
      <c r="O91" s="58"/>
      <c r="AE91" s="21">
        <v>9252.1</v>
      </c>
      <c r="AF91" s="21">
        <v>9252.1</v>
      </c>
      <c r="AG91" s="21">
        <v>0.0</v>
      </c>
      <c r="AH91" s="21">
        <v>52.2540371417999</v>
      </c>
      <c r="AI91" s="58"/>
      <c r="AJ91" s="21">
        <v>9719.67</v>
      </c>
      <c r="AK91" s="21">
        <v>9719.67</v>
      </c>
      <c r="AL91" s="21">
        <v>0.0</v>
      </c>
      <c r="AM91" s="21">
        <v>21.7032518386841</v>
      </c>
      <c r="AN91" s="58"/>
    </row>
    <row r="92">
      <c r="E92" s="21" t="s">
        <v>55</v>
      </c>
      <c r="F92" s="21">
        <v>8898.21</v>
      </c>
      <c r="G92" s="21">
        <v>8898.21</v>
      </c>
      <c r="H92" s="21">
        <v>0.0</v>
      </c>
      <c r="I92" s="21">
        <v>1.43757033348084</v>
      </c>
      <c r="J92" s="58"/>
      <c r="K92" s="21">
        <v>8819.47</v>
      </c>
      <c r="L92" s="21">
        <v>8819.47</v>
      </c>
      <c r="M92" s="21">
        <v>0.0</v>
      </c>
      <c r="N92" s="21">
        <v>1.8737940788269</v>
      </c>
      <c r="O92" s="58"/>
      <c r="AE92" s="21">
        <v>7637.71</v>
      </c>
      <c r="AF92" s="21">
        <v>7637.71</v>
      </c>
      <c r="AG92" s="21">
        <v>0.0</v>
      </c>
      <c r="AH92" s="21">
        <v>1.68675208091736</v>
      </c>
      <c r="AI92" s="58"/>
      <c r="AJ92" s="21">
        <v>8898.21</v>
      </c>
      <c r="AK92" s="21">
        <v>8898.21</v>
      </c>
      <c r="AL92" s="21">
        <v>0.0</v>
      </c>
      <c r="AM92" s="21">
        <v>1.96482801437378</v>
      </c>
      <c r="AN92" s="58"/>
    </row>
    <row r="93">
      <c r="E93" s="21" t="s">
        <v>56</v>
      </c>
      <c r="F93" s="21">
        <v>9755.98</v>
      </c>
      <c r="G93" s="21">
        <v>9755.98</v>
      </c>
      <c r="H93" s="21">
        <v>0.0</v>
      </c>
      <c r="I93" s="21">
        <v>2.61075091362</v>
      </c>
      <c r="J93" s="58"/>
      <c r="K93" s="21">
        <v>8630.61</v>
      </c>
      <c r="L93" s="21">
        <v>8630.61</v>
      </c>
      <c r="M93" s="21">
        <v>0.0</v>
      </c>
      <c r="N93" s="21">
        <v>9.3801908493042</v>
      </c>
      <c r="O93" s="58"/>
      <c r="AE93" s="21">
        <v>9736.93</v>
      </c>
      <c r="AF93" s="21">
        <v>9736.93</v>
      </c>
      <c r="AG93" s="21">
        <v>0.0</v>
      </c>
      <c r="AH93" s="21">
        <v>10.9346528053284</v>
      </c>
      <c r="AI93" s="58"/>
      <c r="AJ93" s="21">
        <v>9755.98</v>
      </c>
      <c r="AK93" s="21">
        <v>9755.98</v>
      </c>
      <c r="AL93" s="21">
        <v>0.0</v>
      </c>
      <c r="AM93" s="21">
        <v>3.14028310775757</v>
      </c>
      <c r="AN93" s="58"/>
    </row>
    <row r="94">
      <c r="E94" s="57" t="s">
        <v>21</v>
      </c>
      <c r="F94" s="26">
        <f t="shared" ref="F94:G94" si="57">AVERAGE(F89:F93)</f>
        <v>9189.638</v>
      </c>
      <c r="G94" s="26">
        <f t="shared" si="57"/>
        <v>9189.638</v>
      </c>
      <c r="H94" s="26">
        <f>100*AVERAGE(H89:H93)</f>
        <v>0</v>
      </c>
      <c r="I94" s="26">
        <f>AVERAGE(I89:I93)</f>
        <v>7.264633751</v>
      </c>
      <c r="J94" s="59" t="str">
        <f>IF(MAX(ABS($F94-INDIRECT("'summary | ALG^({\gamma}) (high cost instances)'!F"&amp;ROW('summary | ALG^({gamma}) (high c'!$F$5)+(ROW()-10)/6)), ABS($G94-INDIRECT("'summary | ALG^({\gamma}) (high cost instances)'!G"&amp;ROW('summary | ALG^({gamma}) (high c'!$G$5)+(ROW()-10)/6)), ABS($H94-INDIRECT("'summary | ALG^({\gamma}) (high cost instances)'!H"&amp;ROW('summary | ALG^({gamma}) (high c'!$H$5)+(ROW()-10)/6)), ABS($I94-INDIRECT("'summary | ALG^({\gamma}) (high cost instances)'!I"&amp;ROW('summary | ALG^({gamma}) (high c'!$I$5)+(ROW()-10)/6)))&lt;0.00001, "ok", "not ok")</f>
        <v>ok</v>
      </c>
      <c r="K94" s="26">
        <f t="shared" ref="K94:L94" si="58">AVERAGE(K89:K93)</f>
        <v>8317.836</v>
      </c>
      <c r="L94" s="26">
        <f t="shared" si="58"/>
        <v>8317.836</v>
      </c>
      <c r="M94" s="26">
        <f>100*AVERAGE(M89:M93)</f>
        <v>0</v>
      </c>
      <c r="N94" s="26">
        <f>AVERAGE(N89:N93)</f>
        <v>28.42797918</v>
      </c>
      <c r="O94" s="59" t="str">
        <f>IF(MAX(ABS(K94-INDIRECT("'summary | ALG^({\gamma}) (high cost instances)'!L"&amp;ROW('summary | ALG^({gamma}) (high c'!$L$5)+(ROW()-10)/6)), ABS(L94-INDIRECT("'summary | ALG^({\gamma}) (high cost instances)'!M"&amp;ROW('summary | ALG^({gamma}) (high c'!$M$5)+(ROW()-10)/6)), ABS($M94-INDIRECT("'summary | ALG^({\gamma}) (high cost instances)'!N"&amp;ROW('summary | ALG^({gamma}) (high c'!$N$5)+(ROW()-10)/6)), ABS(N94-INDIRECT("'summary | ALG^({\gamma}) (high cost instances)'!O"&amp;ROW('summary | ALG^({gamma}) (high c'!$O$5)+(ROW()-10)/6)))&lt;0.01, "ok", "not ok")</f>
        <v>ok</v>
      </c>
      <c r="AE94" s="26">
        <f t="shared" ref="AE94:AF94" si="59">AVERAGE(AE89:AE93)</f>
        <v>8517.306</v>
      </c>
      <c r="AF94" s="26">
        <f t="shared" si="59"/>
        <v>8517.306</v>
      </c>
      <c r="AG94" s="26">
        <f>100*AVERAGE(AG89:AG93)</f>
        <v>0</v>
      </c>
      <c r="AH94" s="26">
        <f>AVERAGE(AH89:AH93)</f>
        <v>17.85342612</v>
      </c>
      <c r="AI94" s="59" t="str">
        <f>IF(MAX(ABS(AE94-INDIRECT("'summary | ALG^({\gamma}) (high cost instances)'!AJ"&amp;ROW('summary | ALG^({gamma}) (high c'!$AJ$5)+(ROW()-10)/6)), ABS(AF94-INDIRECT("'summary | ALG^({\gamma}) (high cost instances)'!AK"&amp;ROW('summary | ALG^({gamma}) (high c'!$AK$5)+(ROW()-10)/6)), ABS(AG94-INDIRECT("'summary | ALG^({\gamma}) (high cost instances)'!AL"&amp;ROW('summary | ALG^({gamma}) (high c'!$AL$5)+(ROW()-10)/6)), ABS(AH94-INDIRECT("'summary | ALG^({\gamma}) (high cost instances)'!AM"&amp;ROW('summary | ALG^({gamma}) (high c'!$AM$5)+(ROW()-10)/6)))&lt;0.01, "ok", "not ok")</f>
        <v>ok</v>
      </c>
      <c r="AJ94" s="26">
        <f t="shared" ref="AJ94:AK94" si="60">AVERAGE(AJ89:AJ93)</f>
        <v>9177.486</v>
      </c>
      <c r="AK94" s="26">
        <f t="shared" si="60"/>
        <v>9177.486</v>
      </c>
      <c r="AL94" s="26">
        <f>100*AVERAGE(AL89:AL93)</f>
        <v>0</v>
      </c>
      <c r="AM94" s="26">
        <f>AVERAGE(AM89:AM93)</f>
        <v>9.163122749</v>
      </c>
      <c r="AN94" s="59" t="str">
        <f>IF(MAX(ABS(AJ94-INDIRECT("'summary | ALG^({\gamma}) (high cost instances)'!AV"&amp;ROW('summary | ALG^({gamma}) (high c'!$AV$5)+(ROW()-10)/6)), ABS(AK94-INDIRECT("'summary | ALG^({\gamma}) (high cost instances)'!AW"&amp;ROW('summary | ALG^({gamma}) (high c'!$AW$5)+(ROW()-10)/6)), ABS(AL94-INDIRECT("'summary | ALG^({\gamma}) (high cost instances)'!AX"&amp;ROW('summary | ALG^({gamma}) (high c'!$AX$5)+(ROW()-10)/6)), ABS(AM94-INDIRECT("'summary | ALG^({\gamma}) (high cost instances)'!AY"&amp;ROW('summary | ALG^({gamma}) (high c'!$AY$5)+(ROW()-10)/6)))&lt;0.01, "ok", "not ok")</f>
        <v>ok</v>
      </c>
    </row>
    <row r="95">
      <c r="D95" s="80">
        <v>30.0</v>
      </c>
      <c r="E95" s="21" t="s">
        <v>57</v>
      </c>
      <c r="F95" s="21">
        <v>11722.77</v>
      </c>
      <c r="G95" s="21">
        <v>11722.77</v>
      </c>
      <c r="H95" s="21">
        <v>0.0</v>
      </c>
      <c r="I95" s="21">
        <v>79.3169777393341</v>
      </c>
      <c r="J95" s="58"/>
      <c r="K95" s="21">
        <v>11640.8</v>
      </c>
      <c r="L95" s="21">
        <v>11640.8</v>
      </c>
      <c r="M95" s="21">
        <v>0.0</v>
      </c>
      <c r="N95" s="21">
        <v>87.7899808883667</v>
      </c>
      <c r="O95" s="58"/>
      <c r="AE95" s="21">
        <v>11227.61</v>
      </c>
      <c r="AF95" s="21">
        <v>11227.61</v>
      </c>
      <c r="AG95" s="21">
        <v>0.0</v>
      </c>
      <c r="AH95" s="21">
        <v>3363.87058925629</v>
      </c>
      <c r="AI95" s="58"/>
      <c r="AJ95" s="21">
        <v>11722.77</v>
      </c>
      <c r="AK95" s="21">
        <v>11722.77</v>
      </c>
      <c r="AL95" s="21">
        <v>0.0</v>
      </c>
      <c r="AM95" s="21">
        <v>63.9632043838501</v>
      </c>
      <c r="AN95" s="58"/>
    </row>
    <row r="96">
      <c r="E96" s="21" t="s">
        <v>58</v>
      </c>
      <c r="F96" s="21">
        <v>10637.19</v>
      </c>
      <c r="G96" s="21">
        <v>10637.19</v>
      </c>
      <c r="H96" s="21">
        <v>0.0</v>
      </c>
      <c r="I96" s="21">
        <v>3.2487530708313</v>
      </c>
      <c r="J96" s="58"/>
      <c r="K96" s="21">
        <v>10599.5</v>
      </c>
      <c r="L96" s="21">
        <v>10599.5</v>
      </c>
      <c r="M96" s="21">
        <v>0.0</v>
      </c>
      <c r="N96" s="21">
        <v>9.84631395339966</v>
      </c>
      <c r="O96" s="58"/>
      <c r="AE96" s="21">
        <v>9697.71</v>
      </c>
      <c r="AF96" s="21">
        <v>9697.71</v>
      </c>
      <c r="AG96" s="21">
        <v>0.0</v>
      </c>
      <c r="AH96" s="21">
        <v>7.6233856678009</v>
      </c>
      <c r="AI96" s="58"/>
      <c r="AJ96" s="21">
        <v>10637.19</v>
      </c>
      <c r="AK96" s="21">
        <v>10637.19</v>
      </c>
      <c r="AL96" s="21">
        <v>0.0</v>
      </c>
      <c r="AM96" s="21">
        <v>4.16429114341736</v>
      </c>
      <c r="AN96" s="58"/>
    </row>
    <row r="97">
      <c r="E97" s="21" t="s">
        <v>59</v>
      </c>
      <c r="F97" s="21">
        <v>11284.41</v>
      </c>
      <c r="G97" s="21">
        <v>11284.41</v>
      </c>
      <c r="H97" s="21">
        <v>0.0</v>
      </c>
      <c r="I97" s="21">
        <v>2.53775215148926</v>
      </c>
      <c r="J97" s="58"/>
      <c r="K97" s="21">
        <v>11246.85</v>
      </c>
      <c r="L97" s="21">
        <v>11246.1575</v>
      </c>
      <c r="M97" s="21">
        <v>6.15727959381854E-5</v>
      </c>
      <c r="N97" s="21">
        <v>6.13474321365356</v>
      </c>
      <c r="O97" s="58"/>
      <c r="AE97" s="21">
        <v>10666.09</v>
      </c>
      <c r="AF97" s="21">
        <v>10666.09</v>
      </c>
      <c r="AG97" s="21">
        <v>0.0</v>
      </c>
      <c r="AH97" s="21">
        <v>9.28472280502319</v>
      </c>
      <c r="AI97" s="58"/>
      <c r="AJ97" s="21">
        <v>11284.41</v>
      </c>
      <c r="AK97" s="21">
        <v>11284.41</v>
      </c>
      <c r="AL97" s="21">
        <v>0.0</v>
      </c>
      <c r="AM97" s="21">
        <v>4.06067800521851</v>
      </c>
      <c r="AN97" s="58"/>
    </row>
    <row r="98">
      <c r="E98" s="21" t="s">
        <v>60</v>
      </c>
      <c r="F98" s="21">
        <v>9561.98</v>
      </c>
      <c r="G98" s="21">
        <v>9561.98</v>
      </c>
      <c r="H98" s="21">
        <v>0.0</v>
      </c>
      <c r="I98" s="21">
        <v>2.37335276603699</v>
      </c>
      <c r="J98" s="58"/>
      <c r="K98" s="21">
        <v>9450.68</v>
      </c>
      <c r="L98" s="21">
        <v>9450.26505843885</v>
      </c>
      <c r="M98" s="21">
        <v>4.3906000536474E-5</v>
      </c>
      <c r="N98" s="21">
        <v>5.10617280006409</v>
      </c>
      <c r="O98" s="58"/>
      <c r="AE98" s="21">
        <v>8946.65</v>
      </c>
      <c r="AF98" s="21">
        <v>8946.65</v>
      </c>
      <c r="AG98" s="21">
        <v>0.0</v>
      </c>
      <c r="AH98" s="21">
        <v>16.5888531208038</v>
      </c>
      <c r="AI98" s="58"/>
      <c r="AJ98" s="21">
        <v>9561.98</v>
      </c>
      <c r="AK98" s="21">
        <v>9561.98</v>
      </c>
      <c r="AL98" s="21">
        <v>0.0</v>
      </c>
      <c r="AM98" s="21">
        <v>3.4000027179718</v>
      </c>
      <c r="AN98" s="58"/>
    </row>
    <row r="99">
      <c r="E99" s="21" t="s">
        <v>61</v>
      </c>
      <c r="F99" s="21">
        <v>9698.58</v>
      </c>
      <c r="G99" s="21">
        <v>9698.58</v>
      </c>
      <c r="H99" s="21">
        <v>0.0</v>
      </c>
      <c r="I99" s="21">
        <v>34.3528778553009</v>
      </c>
      <c r="J99" s="58"/>
      <c r="K99" s="21">
        <v>8141.83</v>
      </c>
      <c r="L99" s="21">
        <v>8141.83</v>
      </c>
      <c r="M99" s="21">
        <v>0.0</v>
      </c>
      <c r="N99" s="21">
        <v>170.849997997284</v>
      </c>
      <c r="O99" s="58"/>
      <c r="AE99" s="21">
        <v>8726.01</v>
      </c>
      <c r="AF99" s="21">
        <v>8726.01</v>
      </c>
      <c r="AG99" s="21">
        <v>0.0</v>
      </c>
      <c r="AH99" s="21">
        <v>68.7815721035004</v>
      </c>
      <c r="AI99" s="58"/>
      <c r="AJ99" s="21">
        <v>9467.69</v>
      </c>
      <c r="AK99" s="21">
        <v>9467.69</v>
      </c>
      <c r="AL99" s="21">
        <v>0.0</v>
      </c>
      <c r="AM99" s="21">
        <v>15.4672548770905</v>
      </c>
      <c r="AN99" s="58"/>
    </row>
    <row r="100">
      <c r="E100" s="57" t="s">
        <v>21</v>
      </c>
      <c r="F100" s="26">
        <f t="shared" ref="F100:G100" si="61">AVERAGE(F95:F99)</f>
        <v>10580.986</v>
      </c>
      <c r="G100" s="26">
        <f t="shared" si="61"/>
        <v>10580.986</v>
      </c>
      <c r="H100" s="26">
        <f>100*AVERAGE(H95:H99)</f>
        <v>0</v>
      </c>
      <c r="I100" s="26">
        <f>AVERAGE(I95:I99)</f>
        <v>24.36594272</v>
      </c>
      <c r="J100" s="59" t="str">
        <f>IF(MAX(ABS($F100-INDIRECT("'summary | ALG^({\gamma}) (high cost instances)'!F"&amp;ROW('summary | ALG^({gamma}) (high c'!$F$5)+(ROW()-10)/6)), ABS($G100-INDIRECT("'summary | ALG^({\gamma}) (high cost instances)'!G"&amp;ROW('summary | ALG^({gamma}) (high c'!$G$5)+(ROW()-10)/6)), ABS($H100-INDIRECT("'summary | ALG^({\gamma}) (high cost instances)'!H"&amp;ROW('summary | ALG^({gamma}) (high c'!$H$5)+(ROW()-10)/6)), ABS($I100-INDIRECT("'summary | ALG^({\gamma}) (high cost instances)'!I"&amp;ROW('summary | ALG^({gamma}) (high c'!$I$5)+(ROW()-10)/6)))&lt;0.00001, "ok", "not ok")</f>
        <v>ok</v>
      </c>
      <c r="K100" s="26">
        <f t="shared" ref="K100:L100" si="62">AVERAGE(K95:K99)</f>
        <v>10215.932</v>
      </c>
      <c r="L100" s="26">
        <f t="shared" si="62"/>
        <v>10215.71051</v>
      </c>
      <c r="M100" s="26">
        <f>100*AVERAGE(M95:M99)</f>
        <v>0.002109575929</v>
      </c>
      <c r="N100" s="26">
        <f>AVERAGE(N95:N99)</f>
        <v>55.94544177</v>
      </c>
      <c r="O100" s="59" t="str">
        <f>IF(MAX(ABS(K100-INDIRECT("'summary | ALG^({\gamma}) (high cost instances)'!L"&amp;ROW('summary | ALG^({gamma}) (high c'!$L$5)+(ROW()-10)/6)), ABS(L100-INDIRECT("'summary | ALG^({\gamma}) (high cost instances)'!M"&amp;ROW('summary | ALG^({gamma}) (high c'!$M$5)+(ROW()-10)/6)), ABS($M100-INDIRECT("'summary | ALG^({\gamma}) (high cost instances)'!N"&amp;ROW('summary | ALG^({gamma}) (high c'!$N$5)+(ROW()-10)/6)), ABS(N100-INDIRECT("'summary | ALG^({\gamma}) (high cost instances)'!O"&amp;ROW('summary | ALG^({gamma}) (high c'!$O$5)+(ROW()-10)/6)))&lt;0.01, "ok", "not ok")</f>
        <v>ok</v>
      </c>
      <c r="AE100" s="26">
        <f t="shared" ref="AE100:AF100" si="63">AVERAGE(AE95:AE99)</f>
        <v>9852.814</v>
      </c>
      <c r="AF100" s="26">
        <f t="shared" si="63"/>
        <v>9852.814</v>
      </c>
      <c r="AG100" s="26">
        <f>100*AVERAGE(AG95:AG99)</f>
        <v>0</v>
      </c>
      <c r="AH100" s="26">
        <f>AVERAGE(AH95:AH99)</f>
        <v>693.2298246</v>
      </c>
      <c r="AI100" s="59" t="str">
        <f>IF(MAX(ABS(AE100-INDIRECT("'summary | ALG^({\gamma}) (high cost instances)'!AJ"&amp;ROW('summary | ALG^({gamma}) (high c'!$AJ$5)+(ROW()-10)/6)), ABS(AF100-INDIRECT("'summary | ALG^({\gamma}) (high cost instances)'!AK"&amp;ROW('summary | ALG^({gamma}) (high c'!$AK$5)+(ROW()-10)/6)), ABS(AG100-INDIRECT("'summary | ALG^({\gamma}) (high cost instances)'!AL"&amp;ROW('summary | ALG^({gamma}) (high c'!$AL$5)+(ROW()-10)/6)), ABS(AH100-INDIRECT("'summary | ALG^({\gamma}) (high cost instances)'!AM"&amp;ROW('summary | ALG^({gamma}) (high c'!$AM$5)+(ROW()-10)/6)))&lt;0.01, "ok", "not ok")</f>
        <v>ok</v>
      </c>
      <c r="AJ100" s="26">
        <f t="shared" ref="AJ100:AK100" si="64">AVERAGE(AJ95:AJ99)</f>
        <v>10534.808</v>
      </c>
      <c r="AK100" s="26">
        <f t="shared" si="64"/>
        <v>10534.808</v>
      </c>
      <c r="AL100" s="26">
        <f>100*AVERAGE(AL95:AL99)</f>
        <v>0</v>
      </c>
      <c r="AM100" s="26">
        <f>AVERAGE(AM95:AM99)</f>
        <v>18.21108623</v>
      </c>
      <c r="AN100" s="59" t="str">
        <f>IF(MAX(ABS(AJ100-INDIRECT("'summary | ALG^({\gamma}) (high cost instances)'!AV"&amp;ROW('summary | ALG^({gamma}) (high c'!$AV$5)+(ROW()-10)/6)), ABS(AK100-INDIRECT("'summary | ALG^({\gamma}) (high cost instances)'!AW"&amp;ROW('summary | ALG^({gamma}) (high c'!$AW$5)+(ROW()-10)/6)), ABS(AL100-INDIRECT("'summary | ALG^({\gamma}) (high cost instances)'!AX"&amp;ROW('summary | ALG^({gamma}) (high c'!$AX$5)+(ROW()-10)/6)), ABS(AM100-INDIRECT("'summary | ALG^({\gamma}) (high cost instances)'!AY"&amp;ROW('summary | ALG^({gamma}) (high c'!$AY$5)+(ROW()-10)/6)))&lt;0.01, "ok", "not ok")</f>
        <v>ok</v>
      </c>
    </row>
    <row r="101">
      <c r="D101" s="80">
        <v>35.0</v>
      </c>
      <c r="E101" s="21" t="s">
        <v>62</v>
      </c>
      <c r="F101" s="21">
        <v>11497.36</v>
      </c>
      <c r="G101" s="21">
        <v>11497.36</v>
      </c>
      <c r="H101" s="21">
        <v>0.0</v>
      </c>
      <c r="I101" s="21">
        <v>4.78254985809326</v>
      </c>
      <c r="J101" s="58"/>
      <c r="K101" s="21">
        <v>9734.26</v>
      </c>
      <c r="L101" s="21">
        <v>9734.26</v>
      </c>
      <c r="M101" s="21">
        <v>0.0</v>
      </c>
      <c r="N101" s="21">
        <v>11.9811959266663</v>
      </c>
      <c r="O101" s="58"/>
      <c r="AE101" s="21">
        <v>10848.98</v>
      </c>
      <c r="AF101" s="21">
        <v>10848.98</v>
      </c>
      <c r="AG101" s="21">
        <v>0.0</v>
      </c>
      <c r="AH101" s="21">
        <v>155.384724855423</v>
      </c>
      <c r="AI101" s="58"/>
      <c r="AJ101" s="21">
        <v>11497.36</v>
      </c>
      <c r="AK101" s="21">
        <v>11497.36</v>
      </c>
      <c r="AL101" s="21">
        <v>0.0</v>
      </c>
      <c r="AM101" s="21">
        <v>10.8687629699707</v>
      </c>
      <c r="AN101" s="58"/>
    </row>
    <row r="102">
      <c r="E102" s="21" t="s">
        <v>63</v>
      </c>
      <c r="F102" s="21">
        <v>10317.43</v>
      </c>
      <c r="G102" s="21">
        <v>10317.43</v>
      </c>
      <c r="H102" s="21">
        <v>0.0</v>
      </c>
      <c r="I102" s="21">
        <v>1.72572135925293</v>
      </c>
      <c r="J102" s="58"/>
      <c r="K102" s="21">
        <v>8875.75</v>
      </c>
      <c r="L102" s="21">
        <v>8875.75</v>
      </c>
      <c r="M102" s="21">
        <v>0.0</v>
      </c>
      <c r="N102" s="21">
        <v>8.96081686019897</v>
      </c>
      <c r="O102" s="58"/>
      <c r="AE102" s="21">
        <v>9911.04</v>
      </c>
      <c r="AF102" s="21">
        <v>9911.04</v>
      </c>
      <c r="AG102" s="21">
        <v>0.0</v>
      </c>
      <c r="AH102" s="21">
        <v>16.396674156189</v>
      </c>
      <c r="AI102" s="58"/>
      <c r="AJ102" s="21">
        <v>10387.6199963333</v>
      </c>
      <c r="AK102" s="21">
        <v>10387.6199963333</v>
      </c>
      <c r="AL102" s="21">
        <v>0.0</v>
      </c>
      <c r="AM102" s="21">
        <v>5.63855981826782</v>
      </c>
      <c r="AN102" s="58"/>
    </row>
    <row r="103">
      <c r="E103" s="21" t="s">
        <v>64</v>
      </c>
      <c r="F103" s="21">
        <v>12973.31</v>
      </c>
      <c r="G103" s="21">
        <v>12973.31</v>
      </c>
      <c r="H103" s="21">
        <v>0.0</v>
      </c>
      <c r="I103" s="21">
        <v>44.8641042709351</v>
      </c>
      <c r="J103" s="58"/>
      <c r="K103" s="21">
        <v>11388.49</v>
      </c>
      <c r="L103" s="21">
        <v>11388.49</v>
      </c>
      <c r="M103" s="21">
        <v>0.0</v>
      </c>
      <c r="N103" s="21">
        <v>338.70645904541</v>
      </c>
      <c r="O103" s="58"/>
      <c r="AE103" s="21">
        <v>12498.33</v>
      </c>
      <c r="AF103" s="21">
        <v>12498.33</v>
      </c>
      <c r="AG103" s="21">
        <v>0.0</v>
      </c>
      <c r="AH103" s="21">
        <v>3766.46470880508</v>
      </c>
      <c r="AI103" s="58"/>
      <c r="AJ103" s="21">
        <v>12973.31</v>
      </c>
      <c r="AK103" s="21">
        <v>12973.31</v>
      </c>
      <c r="AL103" s="21">
        <v>0.0</v>
      </c>
      <c r="AM103" s="21">
        <v>47.0148320198059</v>
      </c>
      <c r="AN103" s="58"/>
    </row>
    <row r="104">
      <c r="E104" s="21" t="s">
        <v>65</v>
      </c>
      <c r="F104" s="21">
        <v>10470.26</v>
      </c>
      <c r="G104" s="21">
        <v>10470.26</v>
      </c>
      <c r="H104" s="21">
        <v>0.0</v>
      </c>
      <c r="I104" s="21">
        <v>36.7702271938324</v>
      </c>
      <c r="J104" s="58"/>
      <c r="K104" s="21">
        <v>10421.04</v>
      </c>
      <c r="L104" s="21">
        <v>10421.04</v>
      </c>
      <c r="M104" s="21">
        <v>0.0</v>
      </c>
      <c r="N104" s="21">
        <v>106.004317760468</v>
      </c>
      <c r="O104" s="58"/>
      <c r="AE104" s="21">
        <v>9625.61</v>
      </c>
      <c r="AF104" s="21">
        <v>9625.61</v>
      </c>
      <c r="AG104" s="21">
        <v>0.0</v>
      </c>
      <c r="AH104" s="21">
        <v>23.3006412982941</v>
      </c>
      <c r="AI104" s="58"/>
      <c r="AJ104" s="21">
        <v>10325.7799830275</v>
      </c>
      <c r="AK104" s="21">
        <v>10325.7799830275</v>
      </c>
      <c r="AL104" s="21">
        <v>0.0</v>
      </c>
      <c r="AM104" s="21">
        <v>14.922641992569</v>
      </c>
      <c r="AN104" s="58"/>
    </row>
    <row r="105">
      <c r="E105" s="21" t="s">
        <v>66</v>
      </c>
      <c r="F105" s="21">
        <v>11043.68</v>
      </c>
      <c r="G105" s="21">
        <v>11043.68</v>
      </c>
      <c r="H105" s="21">
        <v>0.0</v>
      </c>
      <c r="I105" s="21">
        <v>41.9252510070801</v>
      </c>
      <c r="J105" s="58"/>
      <c r="K105" s="21">
        <v>9037.83</v>
      </c>
      <c r="L105" s="21">
        <v>9037.83</v>
      </c>
      <c r="M105" s="21">
        <v>0.0</v>
      </c>
      <c r="N105" s="21">
        <v>172.460304021835</v>
      </c>
      <c r="O105" s="58"/>
      <c r="AE105" s="21">
        <v>9910.51</v>
      </c>
      <c r="AF105" s="21">
        <v>9910.51</v>
      </c>
      <c r="AG105" s="21">
        <v>0.0</v>
      </c>
      <c r="AH105" s="21">
        <v>34.4063429832458</v>
      </c>
      <c r="AI105" s="58"/>
      <c r="AJ105" s="21">
        <v>11038.02</v>
      </c>
      <c r="AK105" s="21">
        <v>11038.02</v>
      </c>
      <c r="AL105" s="21">
        <v>0.0</v>
      </c>
      <c r="AM105" s="21">
        <v>42.7072238922119</v>
      </c>
      <c r="AN105" s="58"/>
    </row>
    <row r="106">
      <c r="E106" s="57" t="s">
        <v>21</v>
      </c>
      <c r="F106" s="26">
        <f t="shared" ref="F106:G106" si="65">AVERAGE(F101:F105)</f>
        <v>11260.408</v>
      </c>
      <c r="G106" s="26">
        <f t="shared" si="65"/>
        <v>11260.408</v>
      </c>
      <c r="H106" s="26">
        <f>100*AVERAGE(H101:H105)</f>
        <v>0</v>
      </c>
      <c r="I106" s="26">
        <f>AVERAGE(I101:I105)</f>
        <v>26.01357074</v>
      </c>
      <c r="J106" s="59" t="str">
        <f>IF(MAX(ABS($F106-INDIRECT("'summary | ALG^({\gamma}) (high cost instances)'!F"&amp;ROW('summary | ALG^({gamma}) (high c'!$F$5)+(ROW()-10)/6)), ABS($G106-INDIRECT("'summary | ALG^({\gamma}) (high cost instances)'!G"&amp;ROW('summary | ALG^({gamma}) (high c'!$G$5)+(ROW()-10)/6)), ABS($H106-INDIRECT("'summary | ALG^({\gamma}) (high cost instances)'!H"&amp;ROW('summary | ALG^({gamma}) (high c'!$H$5)+(ROW()-10)/6)), ABS($I106-INDIRECT("'summary | ALG^({\gamma}) (high cost instances)'!I"&amp;ROW('summary | ALG^({gamma}) (high c'!$I$5)+(ROW()-10)/6)))&lt;0.00001, "ok", "not ok")</f>
        <v>ok</v>
      </c>
      <c r="K106" s="26">
        <f t="shared" ref="K106:L106" si="66">AVERAGE(K101:K105)</f>
        <v>9891.474</v>
      </c>
      <c r="L106" s="26">
        <f t="shared" si="66"/>
        <v>9891.474</v>
      </c>
      <c r="M106" s="26">
        <f>100*AVERAGE(M101:M105)</f>
        <v>0</v>
      </c>
      <c r="N106" s="26">
        <f>AVERAGE(N101:N105)</f>
        <v>127.6226187</v>
      </c>
      <c r="O106" s="59" t="str">
        <f>IF(MAX(ABS(K106-INDIRECT("'summary | ALG^({\gamma}) (high cost instances)'!L"&amp;ROW('summary | ALG^({gamma}) (high c'!$L$5)+(ROW()-10)/6)), ABS(L106-INDIRECT("'summary | ALG^({\gamma}) (high cost instances)'!M"&amp;ROW('summary | ALG^({gamma}) (high c'!$M$5)+(ROW()-10)/6)), ABS($M106-INDIRECT("'summary | ALG^({\gamma}) (high cost instances)'!N"&amp;ROW('summary | ALG^({gamma}) (high c'!$N$5)+(ROW()-10)/6)), ABS(N106-INDIRECT("'summary | ALG^({\gamma}) (high cost instances)'!O"&amp;ROW('summary | ALG^({gamma}) (high c'!$O$5)+(ROW()-10)/6)))&lt;0.01, "ok", "not ok")</f>
        <v>ok</v>
      </c>
      <c r="AE106" s="26">
        <f t="shared" ref="AE106:AF106" si="67">AVERAGE(AE101:AE105)</f>
        <v>10558.894</v>
      </c>
      <c r="AF106" s="26">
        <f t="shared" si="67"/>
        <v>10558.894</v>
      </c>
      <c r="AG106" s="26">
        <f>100*AVERAGE(AG101:AG105)</f>
        <v>0</v>
      </c>
      <c r="AH106" s="26">
        <f>AVERAGE(AH101:AH105)</f>
        <v>799.1906184</v>
      </c>
      <c r="AI106" s="59" t="str">
        <f>IF(MAX(ABS(AE106-INDIRECT("'summary | ALG^({\gamma}) (high cost instances)'!AJ"&amp;ROW('summary | ALG^({gamma}) (high c'!$AJ$5)+(ROW()-10)/6)), ABS(AF106-INDIRECT("'summary | ALG^({\gamma}) (high cost instances)'!AK"&amp;ROW('summary | ALG^({gamma}) (high c'!$AK$5)+(ROW()-10)/6)), ABS(AG106-INDIRECT("'summary | ALG^({\gamma}) (high cost instances)'!AL"&amp;ROW('summary | ALG^({gamma}) (high c'!$AL$5)+(ROW()-10)/6)), ABS(AH106-INDIRECT("'summary | ALG^({\gamma}) (high cost instances)'!AM"&amp;ROW('summary | ALG^({gamma}) (high c'!$AM$5)+(ROW()-10)/6)))&lt;0.01, "ok", "not ok")</f>
        <v>ok</v>
      </c>
      <c r="AJ106" s="26">
        <f t="shared" ref="AJ106:AK106" si="68">AVERAGE(AJ101:AJ105)</f>
        <v>11244.418</v>
      </c>
      <c r="AK106" s="26">
        <f t="shared" si="68"/>
        <v>11244.418</v>
      </c>
      <c r="AL106" s="26">
        <f>100*AVERAGE(AL101:AL105)</f>
        <v>0</v>
      </c>
      <c r="AM106" s="26">
        <f>AVERAGE(AM101:AM105)</f>
        <v>24.23040414</v>
      </c>
      <c r="AN106" s="59" t="str">
        <f>IF(MAX(ABS(AJ106-INDIRECT("'summary | ALG^({\gamma}) (high cost instances)'!AV"&amp;ROW('summary | ALG^({gamma}) (high c'!$AV$5)+(ROW()-10)/6)), ABS(AK106-INDIRECT("'summary | ALG^({\gamma}) (high cost instances)'!AW"&amp;ROW('summary | ALG^({gamma}) (high c'!$AW$5)+(ROW()-10)/6)), ABS(AL106-INDIRECT("'summary | ALG^({\gamma}) (high cost instances)'!AX"&amp;ROW('summary | ALG^({gamma}) (high c'!$AX$5)+(ROW()-10)/6)), ABS(AM106-INDIRECT("'summary | ALG^({\gamma}) (high cost instances)'!AY"&amp;ROW('summary | ALG^({gamma}) (high c'!$AY$5)+(ROW()-10)/6)))&lt;0.01, "ok", "not ok")</f>
        <v>ok</v>
      </c>
    </row>
    <row r="107">
      <c r="D107" s="80">
        <v>40.0</v>
      </c>
      <c r="E107" s="21" t="s">
        <v>67</v>
      </c>
      <c r="F107" s="21">
        <v>12827.85</v>
      </c>
      <c r="G107" s="21">
        <v>12827.85</v>
      </c>
      <c r="H107" s="21">
        <v>0.0</v>
      </c>
      <c r="I107" s="21">
        <v>156.309947013855</v>
      </c>
      <c r="J107" s="58"/>
      <c r="K107" s="21">
        <v>12825.29</v>
      </c>
      <c r="L107" s="21">
        <v>12825.29</v>
      </c>
      <c r="M107" s="21">
        <v>0.0</v>
      </c>
      <c r="N107" s="21">
        <v>4942.94545602798</v>
      </c>
      <c r="O107" s="58"/>
      <c r="AE107" s="61">
        <v>12179.39</v>
      </c>
      <c r="AF107" s="61">
        <v>12179.39</v>
      </c>
      <c r="AG107" s="61">
        <v>0.0</v>
      </c>
      <c r="AH107" s="61">
        <v>571.252463102341</v>
      </c>
      <c r="AI107" s="58"/>
      <c r="AJ107" s="21">
        <v>12827.85</v>
      </c>
      <c r="AK107" s="21">
        <v>12827.85</v>
      </c>
      <c r="AL107" s="21">
        <v>0.0</v>
      </c>
      <c r="AM107" s="21">
        <v>2808.92569518089</v>
      </c>
      <c r="AN107" s="58"/>
    </row>
    <row r="108">
      <c r="E108" s="21" t="s">
        <v>68</v>
      </c>
      <c r="F108" s="21">
        <v>11176.65</v>
      </c>
      <c r="G108" s="21">
        <v>11176.65</v>
      </c>
      <c r="H108" s="21">
        <v>0.0</v>
      </c>
      <c r="I108" s="21">
        <v>23.7512972354889</v>
      </c>
      <c r="J108" s="58"/>
      <c r="K108" s="21">
        <v>9574.6</v>
      </c>
      <c r="L108" s="21">
        <v>9574.6</v>
      </c>
      <c r="M108" s="21">
        <v>0.0</v>
      </c>
      <c r="N108" s="21">
        <v>290.902114868164</v>
      </c>
      <c r="O108" s="58"/>
      <c r="AE108" s="21">
        <v>10224.23</v>
      </c>
      <c r="AF108" s="21">
        <v>10224.23</v>
      </c>
      <c r="AG108" s="21">
        <v>0.0</v>
      </c>
      <c r="AH108" s="21">
        <v>1808.60401582718</v>
      </c>
      <c r="AI108" s="58"/>
      <c r="AJ108" s="21">
        <v>11080.38</v>
      </c>
      <c r="AK108" s="21">
        <v>11080.38</v>
      </c>
      <c r="AL108" s="21">
        <v>0.0</v>
      </c>
      <c r="AM108" s="21">
        <v>14.7098531723022</v>
      </c>
      <c r="AN108" s="58"/>
    </row>
    <row r="109">
      <c r="E109" s="21" t="s">
        <v>69</v>
      </c>
      <c r="F109" s="21">
        <v>12782.74</v>
      </c>
      <c r="G109" s="21">
        <v>12782.74</v>
      </c>
      <c r="H109" s="21">
        <v>0.0</v>
      </c>
      <c r="I109" s="21">
        <v>12.6707549095154</v>
      </c>
      <c r="J109" s="58"/>
      <c r="K109" s="21">
        <v>11115.61</v>
      </c>
      <c r="L109" s="21">
        <v>11115.61</v>
      </c>
      <c r="M109" s="21">
        <v>0.0</v>
      </c>
      <c r="N109" s="21">
        <v>35.3460500240326</v>
      </c>
      <c r="O109" s="58"/>
      <c r="AE109" s="21">
        <v>12104.449977129</v>
      </c>
      <c r="AF109" s="21">
        <v>12104.449977129</v>
      </c>
      <c r="AG109" s="21">
        <v>0.0</v>
      </c>
      <c r="AH109" s="21">
        <v>38.1865830421448</v>
      </c>
      <c r="AI109" s="58"/>
      <c r="AJ109" s="21">
        <v>12782.74</v>
      </c>
      <c r="AK109" s="21">
        <v>12782.74</v>
      </c>
      <c r="AL109" s="21">
        <v>0.0</v>
      </c>
      <c r="AM109" s="21">
        <v>19.7504422664642</v>
      </c>
      <c r="AN109" s="58"/>
    </row>
    <row r="110">
      <c r="E110" s="21" t="s">
        <v>70</v>
      </c>
      <c r="F110" s="21">
        <v>11598.22</v>
      </c>
      <c r="G110" s="21">
        <v>11598.22</v>
      </c>
      <c r="H110" s="21">
        <v>0.0</v>
      </c>
      <c r="I110" s="21">
        <v>12.1057193279266</v>
      </c>
      <c r="J110" s="58"/>
      <c r="K110" s="21">
        <v>11498.18</v>
      </c>
      <c r="L110" s="21">
        <v>11498.18</v>
      </c>
      <c r="M110" s="21">
        <v>0.0</v>
      </c>
      <c r="N110" s="21">
        <v>28.771538734436</v>
      </c>
      <c r="O110" s="58"/>
      <c r="AE110" s="21">
        <v>10570.55</v>
      </c>
      <c r="AF110" s="21">
        <v>10570.55</v>
      </c>
      <c r="AG110" s="21">
        <v>0.0</v>
      </c>
      <c r="AH110" s="21">
        <v>61.2995870113373</v>
      </c>
      <c r="AI110" s="58"/>
      <c r="AJ110" s="21">
        <v>11618.04</v>
      </c>
      <c r="AK110" s="21">
        <v>11618.04</v>
      </c>
      <c r="AL110" s="21">
        <v>0.0</v>
      </c>
      <c r="AM110" s="21">
        <v>13.5656700134277</v>
      </c>
      <c r="AN110" s="58"/>
    </row>
    <row r="111">
      <c r="E111" s="21" t="s">
        <v>71</v>
      </c>
      <c r="F111" s="21">
        <v>12500.79</v>
      </c>
      <c r="G111" s="21">
        <v>12500.79</v>
      </c>
      <c r="H111" s="21">
        <v>0.0</v>
      </c>
      <c r="I111" s="21">
        <v>7.42522716522217</v>
      </c>
      <c r="J111" s="58"/>
      <c r="K111" s="21">
        <v>12484.8</v>
      </c>
      <c r="L111" s="21">
        <v>12484.8</v>
      </c>
      <c r="M111" s="21">
        <v>0.0</v>
      </c>
      <c r="N111" s="21">
        <v>15.7659232616425</v>
      </c>
      <c r="O111" s="58"/>
      <c r="AE111" s="21">
        <v>11611.87</v>
      </c>
      <c r="AF111" s="21">
        <v>11611.87</v>
      </c>
      <c r="AG111" s="21">
        <v>0.0</v>
      </c>
      <c r="AH111" s="21">
        <v>77.3270621299744</v>
      </c>
      <c r="AI111" s="58"/>
      <c r="AJ111" s="21">
        <v>12500.79</v>
      </c>
      <c r="AK111" s="21">
        <v>12500.79</v>
      </c>
      <c r="AL111" s="21">
        <v>0.0</v>
      </c>
      <c r="AM111" s="21">
        <v>11.4226598739624</v>
      </c>
      <c r="AN111" s="58"/>
    </row>
    <row r="112">
      <c r="E112" s="57" t="s">
        <v>21</v>
      </c>
      <c r="F112" s="26">
        <f t="shared" ref="F112:G112" si="69">AVERAGE(F107:F111)</f>
        <v>12177.25</v>
      </c>
      <c r="G112" s="26">
        <f t="shared" si="69"/>
        <v>12177.25</v>
      </c>
      <c r="H112" s="26">
        <f>100*AVERAGE(H107:H111)</f>
        <v>0</v>
      </c>
      <c r="I112" s="26">
        <f>AVERAGE(I107:I111)</f>
        <v>42.45258913</v>
      </c>
      <c r="J112" s="59" t="str">
        <f>IF(MAX(ABS($F112-INDIRECT("'summary | ALG^({\gamma}) (high cost instances)'!F"&amp;ROW('summary | ALG^({gamma}) (high c'!$F$5)+(ROW()-10)/6)), ABS($G112-INDIRECT("'summary | ALG^({\gamma}) (high cost instances)'!G"&amp;ROW('summary | ALG^({gamma}) (high c'!$G$5)+(ROW()-10)/6)), ABS($H112-INDIRECT("'summary | ALG^({\gamma}) (high cost instances)'!H"&amp;ROW('summary | ALG^({gamma}) (high c'!$H$5)+(ROW()-10)/6)), ABS($I112-INDIRECT("'summary | ALG^({\gamma}) (high cost instances)'!I"&amp;ROW('summary | ALG^({gamma}) (high c'!$I$5)+(ROW()-10)/6)))&lt;0.00001, "ok", "not ok")</f>
        <v>ok</v>
      </c>
      <c r="K112" s="26">
        <f t="shared" ref="K112:L112" si="70">AVERAGE(K107:K111)</f>
        <v>11499.696</v>
      </c>
      <c r="L112" s="26">
        <f t="shared" si="70"/>
        <v>11499.696</v>
      </c>
      <c r="M112" s="26">
        <f>100*AVERAGE(M107:M111)</f>
        <v>0</v>
      </c>
      <c r="N112" s="26">
        <f>AVERAGE(N107:N111)</f>
        <v>1062.746217</v>
      </c>
      <c r="O112" s="59" t="str">
        <f>IF(MAX(ABS(K112-INDIRECT("'summary | ALG^({\gamma}) (high cost instances)'!L"&amp;ROW('summary | ALG^({gamma}) (high c'!$L$5)+(ROW()-10)/6)), ABS(L112-INDIRECT("'summary | ALG^({\gamma}) (high cost instances)'!M"&amp;ROW('summary | ALG^({gamma}) (high c'!$M$5)+(ROW()-10)/6)), ABS($M112-INDIRECT("'summary | ALG^({\gamma}) (high cost instances)'!N"&amp;ROW('summary | ALG^({gamma}) (high c'!$N$5)+(ROW()-10)/6)), ABS(N112-INDIRECT("'summary | ALG^({\gamma}) (high cost instances)'!O"&amp;ROW('summary | ALG^({gamma}) (high c'!$O$5)+(ROW()-10)/6)))&lt;0.01, "ok", "not ok")</f>
        <v>ok</v>
      </c>
      <c r="AE112" s="26">
        <f t="shared" ref="AE112:AF112" si="71">AVERAGE(AE107:AE111)</f>
        <v>11338.098</v>
      </c>
      <c r="AF112" s="26">
        <f t="shared" si="71"/>
        <v>11338.098</v>
      </c>
      <c r="AG112" s="26">
        <f>100*AVERAGE(AG107:AG111)</f>
        <v>0</v>
      </c>
      <c r="AH112" s="26">
        <f>AVERAGE(AH107:AH111)</f>
        <v>511.3339422</v>
      </c>
      <c r="AI112" s="59" t="str">
        <f>IF(MAX(ABS(AE112-INDIRECT("'summary | ALG^({\gamma}) (high cost instances)'!AJ"&amp;ROW('summary | ALG^({gamma}) (high c'!$AJ$5)+(ROW()-10)/6)), ABS(AF112-INDIRECT("'summary | ALG^({\gamma}) (high cost instances)'!AK"&amp;ROW('summary | ALG^({gamma}) (high c'!$AK$5)+(ROW()-10)/6)), ABS(AG112-INDIRECT("'summary | ALG^({\gamma}) (high cost instances)'!AL"&amp;ROW('summary | ALG^({gamma}) (high c'!$AL$5)+(ROW()-10)/6)), ABS(AH112-INDIRECT("'summary | ALG^({\gamma}) (high cost instances)'!AM"&amp;ROW('summary | ALG^({gamma}) (high c'!$AM$5)+(ROW()-10)/6)))&lt;0.01, "ok", "not ok")</f>
        <v>ok</v>
      </c>
      <c r="AJ112" s="26">
        <f t="shared" ref="AJ112:AK112" si="72">AVERAGE(AJ107:AJ111)</f>
        <v>12161.96</v>
      </c>
      <c r="AK112" s="26">
        <f t="shared" si="72"/>
        <v>12161.96</v>
      </c>
      <c r="AL112" s="26">
        <f>100*AVERAGE(AL107:AL111)</f>
        <v>0</v>
      </c>
      <c r="AM112" s="26">
        <f>AVERAGE(AM107:AM111)</f>
        <v>573.6748641</v>
      </c>
      <c r="AN112" s="59" t="str">
        <f>IF(MAX(ABS(AJ112-INDIRECT("'summary | ALG^({\gamma}) (high cost instances)'!AV"&amp;ROW('summary | ALG^({gamma}) (high c'!$AV$5)+(ROW()-10)/6)), ABS(AK112-INDIRECT("'summary | ALG^({\gamma}) (high cost instances)'!AW"&amp;ROW('summary | ALG^({gamma}) (high c'!$AW$5)+(ROW()-10)/6)), ABS(AL112-INDIRECT("'summary | ALG^({\gamma}) (high cost instances)'!AX"&amp;ROW('summary | ALG^({gamma}) (high c'!$AX$5)+(ROW()-10)/6)), ABS(AM112-INDIRECT("'summary | ALG^({\gamma}) (high cost instances)'!AY"&amp;ROW('summary | ALG^({gamma}) (high c'!$AY$5)+(ROW()-10)/6)))&lt;0.01, "ok", "not ok")</f>
        <v>ok</v>
      </c>
    </row>
    <row r="113">
      <c r="D113" s="80">
        <v>45.0</v>
      </c>
      <c r="E113" s="21" t="s">
        <v>72</v>
      </c>
      <c r="F113" s="21">
        <v>13436.75</v>
      </c>
      <c r="G113" s="21">
        <v>13436.75</v>
      </c>
      <c r="H113" s="21">
        <v>0.0</v>
      </c>
      <c r="I113" s="21">
        <v>14.6509788036346</v>
      </c>
      <c r="J113" s="58"/>
      <c r="K113" s="21">
        <v>13430.67</v>
      </c>
      <c r="L113" s="21">
        <v>13430.67</v>
      </c>
      <c r="M113" s="21">
        <v>0.0</v>
      </c>
      <c r="N113" s="21">
        <v>40.3339579105377</v>
      </c>
      <c r="O113" s="58"/>
      <c r="AE113" s="21">
        <v>12459.87</v>
      </c>
      <c r="AF113" s="21">
        <v>12459.87</v>
      </c>
      <c r="AG113" s="21">
        <v>0.0</v>
      </c>
      <c r="AH113" s="21">
        <v>50.5842480659485</v>
      </c>
      <c r="AI113" s="58"/>
      <c r="AJ113" s="21">
        <v>13418.74</v>
      </c>
      <c r="AK113" s="21">
        <v>13418.74</v>
      </c>
      <c r="AL113" s="21">
        <v>0.0</v>
      </c>
      <c r="AM113" s="21">
        <v>27.1720979213715</v>
      </c>
      <c r="AN113" s="58"/>
    </row>
    <row r="114">
      <c r="E114" s="21" t="s">
        <v>73</v>
      </c>
      <c r="F114" s="21">
        <v>12874.84</v>
      </c>
      <c r="G114" s="21">
        <v>12874.84</v>
      </c>
      <c r="H114" s="21">
        <v>0.0</v>
      </c>
      <c r="I114" s="21">
        <v>89.1593191623688</v>
      </c>
      <c r="J114" s="58"/>
      <c r="K114" s="21">
        <v>12820.14</v>
      </c>
      <c r="L114" s="21">
        <v>12820.14</v>
      </c>
      <c r="M114" s="21">
        <v>0.0</v>
      </c>
      <c r="N114" s="21">
        <v>239.610216140747</v>
      </c>
      <c r="O114" s="58"/>
      <c r="AE114" s="21">
        <v>12330.96</v>
      </c>
      <c r="AF114" s="21">
        <v>12329.96</v>
      </c>
      <c r="AG114" s="21">
        <v>8.10966867137676E-5</v>
      </c>
      <c r="AH114" s="21">
        <v>586.037112951279</v>
      </c>
      <c r="AI114" s="58"/>
      <c r="AJ114" s="21">
        <v>12915.03</v>
      </c>
      <c r="AK114" s="21">
        <v>12915.03</v>
      </c>
      <c r="AL114" s="21">
        <v>0.0</v>
      </c>
      <c r="AM114" s="21">
        <v>101.643057823181</v>
      </c>
      <c r="AN114" s="58"/>
    </row>
    <row r="115">
      <c r="E115" s="21" t="s">
        <v>74</v>
      </c>
      <c r="F115" s="21">
        <v>14021.56</v>
      </c>
      <c r="G115" s="21">
        <v>14021.56</v>
      </c>
      <c r="H115" s="21">
        <v>0.0</v>
      </c>
      <c r="I115" s="21">
        <v>4.29965090751648</v>
      </c>
      <c r="J115" s="58"/>
      <c r="K115" s="21">
        <v>12013.62</v>
      </c>
      <c r="L115" s="21">
        <v>12013.62</v>
      </c>
      <c r="M115" s="21">
        <v>0.0</v>
      </c>
      <c r="N115" s="21">
        <v>15.6613762378693</v>
      </c>
      <c r="O115" s="58"/>
      <c r="AE115" s="21">
        <v>12897.78</v>
      </c>
      <c r="AF115" s="21">
        <v>12897.78</v>
      </c>
      <c r="AG115" s="21">
        <v>0.0</v>
      </c>
      <c r="AH115" s="21">
        <v>25.4909188747406</v>
      </c>
      <c r="AI115" s="58"/>
      <c r="AJ115" s="21">
        <v>14021.56</v>
      </c>
      <c r="AK115" s="21">
        <v>14021.56</v>
      </c>
      <c r="AL115" s="21">
        <v>0.0</v>
      </c>
      <c r="AM115" s="21">
        <v>19.9128179550171</v>
      </c>
      <c r="AN115" s="58"/>
    </row>
    <row r="116">
      <c r="E116" s="21" t="s">
        <v>75</v>
      </c>
      <c r="F116" s="21">
        <v>13162.62</v>
      </c>
      <c r="G116" s="21">
        <v>13162.62</v>
      </c>
      <c r="H116" s="21">
        <v>0.0</v>
      </c>
      <c r="I116" s="21">
        <v>144.003223180771</v>
      </c>
      <c r="J116" s="58"/>
      <c r="K116" s="21">
        <v>13063.6799807374</v>
      </c>
      <c r="L116" s="21">
        <v>13063.6799807374</v>
      </c>
      <c r="M116" s="21">
        <v>0.0</v>
      </c>
      <c r="N116" s="21">
        <v>461.79287481308</v>
      </c>
      <c r="O116" s="58"/>
      <c r="AE116" s="21">
        <v>12402.27</v>
      </c>
      <c r="AF116" s="21">
        <v>12402.27</v>
      </c>
      <c r="AG116" s="21">
        <v>0.0</v>
      </c>
      <c r="AH116" s="21">
        <v>429.250686883926</v>
      </c>
      <c r="AI116" s="58"/>
      <c r="AJ116" s="21">
        <v>12984.32</v>
      </c>
      <c r="AK116" s="21">
        <v>12984.32</v>
      </c>
      <c r="AL116" s="21">
        <v>0.0</v>
      </c>
      <c r="AM116" s="21">
        <v>32.1048638820648</v>
      </c>
      <c r="AN116" s="58"/>
    </row>
    <row r="117">
      <c r="E117" s="21" t="s">
        <v>76</v>
      </c>
      <c r="F117" s="21">
        <v>12844.75</v>
      </c>
      <c r="G117" s="21">
        <v>12844.75</v>
      </c>
      <c r="H117" s="21">
        <v>0.0</v>
      </c>
      <c r="I117" s="21">
        <v>24.2866842746735</v>
      </c>
      <c r="J117" s="58"/>
      <c r="K117" s="21">
        <v>12844.4</v>
      </c>
      <c r="L117" s="21">
        <v>12844.4</v>
      </c>
      <c r="M117" s="21">
        <v>0.0</v>
      </c>
      <c r="N117" s="21">
        <v>95.8351089954376</v>
      </c>
      <c r="O117" s="58"/>
      <c r="AE117" s="21">
        <v>11806.69</v>
      </c>
      <c r="AF117" s="21">
        <v>11805.69</v>
      </c>
      <c r="AG117" s="21">
        <v>8.46977433981767E-5</v>
      </c>
      <c r="AH117" s="21">
        <v>135.689078092575</v>
      </c>
      <c r="AI117" s="58"/>
      <c r="AJ117" s="21">
        <v>12844.75</v>
      </c>
      <c r="AK117" s="21">
        <v>12844.75</v>
      </c>
      <c r="AL117" s="21">
        <v>0.0</v>
      </c>
      <c r="AM117" s="21">
        <v>51.4610810279846</v>
      </c>
      <c r="AN117" s="58"/>
    </row>
    <row r="118">
      <c r="E118" s="57" t="s">
        <v>21</v>
      </c>
      <c r="F118" s="26">
        <f t="shared" ref="F118:G118" si="73">AVERAGE(F113:F117)</f>
        <v>13268.104</v>
      </c>
      <c r="G118" s="26">
        <f t="shared" si="73"/>
        <v>13268.104</v>
      </c>
      <c r="H118" s="26">
        <f>100*AVERAGE(H113:H117)</f>
        <v>0</v>
      </c>
      <c r="I118" s="26">
        <f>AVERAGE(I113:I117)</f>
        <v>55.27997127</v>
      </c>
      <c r="J118" s="59" t="str">
        <f>IF(MAX(ABS($F118-INDIRECT("'summary | ALG^({\gamma}) (high cost instances)'!F"&amp;ROW('summary | ALG^({gamma}) (high c'!$F$5)+(ROW()-10)/6)), ABS($G118-INDIRECT("'summary | ALG^({\gamma}) (high cost instances)'!G"&amp;ROW('summary | ALG^({gamma}) (high c'!$G$5)+(ROW()-10)/6)), ABS($H118-INDIRECT("'summary | ALG^({\gamma}) (high cost instances)'!H"&amp;ROW('summary | ALG^({gamma}) (high c'!$H$5)+(ROW()-10)/6)), ABS($I118-INDIRECT("'summary | ALG^({\gamma}) (high cost instances)'!I"&amp;ROW('summary | ALG^({gamma}) (high c'!$I$5)+(ROW()-10)/6)))&lt;0.00001, "ok", "not ok")</f>
        <v>ok</v>
      </c>
      <c r="K118" s="26">
        <f t="shared" ref="K118:L118" si="74">AVERAGE(K113:K117)</f>
        <v>12834.502</v>
      </c>
      <c r="L118" s="26">
        <f t="shared" si="74"/>
        <v>12834.502</v>
      </c>
      <c r="M118" s="26">
        <f>100*AVERAGE(M113:M117)</f>
        <v>0</v>
      </c>
      <c r="N118" s="26">
        <f>AVERAGE(N113:N117)</f>
        <v>170.6467068</v>
      </c>
      <c r="O118" s="59" t="str">
        <f>IF(MAX(ABS(K118-INDIRECT("'summary | ALG^({\gamma}) (high cost instances)'!L"&amp;ROW('summary | ALG^({gamma}) (high c'!$L$5)+(ROW()-10)/6)), ABS(L118-INDIRECT("'summary | ALG^({\gamma}) (high cost instances)'!M"&amp;ROW('summary | ALG^({gamma}) (high c'!$M$5)+(ROW()-10)/6)), ABS($M118-INDIRECT("'summary | ALG^({\gamma}) (high cost instances)'!N"&amp;ROW('summary | ALG^({gamma}) (high c'!$N$5)+(ROW()-10)/6)), ABS(N118-INDIRECT("'summary | ALG^({\gamma}) (high cost instances)'!O"&amp;ROW('summary | ALG^({gamma}) (high c'!$O$5)+(ROW()-10)/6)))&lt;0.01, "ok", "not ok")</f>
        <v>ok</v>
      </c>
      <c r="AE118" s="26">
        <f t="shared" ref="AE118:AF118" si="75">AVERAGE(AE113:AE117)</f>
        <v>12379.514</v>
      </c>
      <c r="AF118" s="26">
        <f t="shared" si="75"/>
        <v>12379.114</v>
      </c>
      <c r="AG118" s="26">
        <f>100*AVERAGE(AG113:AG117)</f>
        <v>0.003315888602</v>
      </c>
      <c r="AH118" s="26">
        <f>AVERAGE(AH113:AH117)</f>
        <v>245.410409</v>
      </c>
      <c r="AI118" s="59" t="str">
        <f>IF(MAX(ABS(AE118-INDIRECT("'summary | ALG^({\gamma}) (high cost instances)'!AJ"&amp;ROW('summary | ALG^({gamma}) (high c'!$AJ$5)+(ROW()-10)/6)), ABS(AF118-INDIRECT("'summary | ALG^({\gamma}) (high cost instances)'!AK"&amp;ROW('summary | ALG^({gamma}) (high c'!$AK$5)+(ROW()-10)/6)), ABS(AG118-INDIRECT("'summary | ALG^({\gamma}) (high cost instances)'!AL"&amp;ROW('summary | ALG^({gamma}) (high c'!$AL$5)+(ROW()-10)/6)), ABS(AH118-INDIRECT("'summary | ALG^({\gamma}) (high cost instances)'!AM"&amp;ROW('summary | ALG^({gamma}) (high c'!$AM$5)+(ROW()-10)/6)))&lt;0.01, "ok", "not ok")</f>
        <v>ok</v>
      </c>
      <c r="AJ118" s="26">
        <f t="shared" ref="AJ118:AK118" si="76">AVERAGE(AJ113:AJ117)</f>
        <v>13236.88</v>
      </c>
      <c r="AK118" s="26">
        <f t="shared" si="76"/>
        <v>13236.88</v>
      </c>
      <c r="AL118" s="26">
        <f>100*AVERAGE(AL113:AL117)</f>
        <v>0</v>
      </c>
      <c r="AM118" s="26">
        <f>AVERAGE(AM113:AM117)</f>
        <v>46.45878372</v>
      </c>
      <c r="AN118" s="59" t="str">
        <f>IF(MAX(ABS(AJ118-INDIRECT("'summary | ALG^({\gamma}) (high cost instances)'!AV"&amp;ROW('summary | ALG^({gamma}) (high c'!$AV$5)+(ROW()-10)/6)), ABS(AK118-INDIRECT("'summary | ALG^({\gamma}) (high cost instances)'!AW"&amp;ROW('summary | ALG^({gamma}) (high c'!$AW$5)+(ROW()-10)/6)), ABS(AL118-INDIRECT("'summary | ALG^({\gamma}) (high cost instances)'!AX"&amp;ROW('summary | ALG^({gamma}) (high c'!$AX$5)+(ROW()-10)/6)), ABS(AM118-INDIRECT("'summary | ALG^({\gamma}) (high cost instances)'!AY"&amp;ROW('summary | ALG^({gamma}) (high c'!$AY$5)+(ROW()-10)/6)))&lt;0.01, "ok", "not ok")</f>
        <v>ok</v>
      </c>
    </row>
    <row r="119">
      <c r="D119" s="80">
        <v>50.0</v>
      </c>
      <c r="E119" s="21" t="s">
        <v>77</v>
      </c>
      <c r="F119" s="21">
        <v>14085.96</v>
      </c>
      <c r="G119" s="21">
        <v>14085.96</v>
      </c>
      <c r="H119" s="21">
        <v>0.0</v>
      </c>
      <c r="I119" s="21">
        <v>2341.35693216324</v>
      </c>
      <c r="J119" s="58"/>
      <c r="K119" s="21">
        <v>14068.3599848544</v>
      </c>
      <c r="L119" s="21">
        <v>14067.04</v>
      </c>
      <c r="M119" s="21">
        <v>9.38264912030929E-5</v>
      </c>
      <c r="N119" s="21">
        <v>2377.28289699554</v>
      </c>
      <c r="O119" s="58"/>
      <c r="AE119" s="61">
        <v>13376.51</v>
      </c>
      <c r="AF119" s="61">
        <v>13308.51</v>
      </c>
      <c r="AG119" s="61">
        <v>0.00508353823231906</v>
      </c>
      <c r="AH119" s="61">
        <v>7203.08666491508</v>
      </c>
      <c r="AI119" s="58"/>
      <c r="AJ119" s="21">
        <v>14044.09</v>
      </c>
      <c r="AK119" s="21">
        <v>14044.09</v>
      </c>
      <c r="AL119" s="21">
        <v>0.0</v>
      </c>
      <c r="AM119" s="21">
        <v>1335.1898829937</v>
      </c>
      <c r="AN119" s="58"/>
    </row>
    <row r="120">
      <c r="E120" s="21" t="s">
        <v>78</v>
      </c>
      <c r="F120" s="21">
        <v>14473.1</v>
      </c>
      <c r="G120" s="21">
        <v>14473.1</v>
      </c>
      <c r="H120" s="21">
        <v>0.0</v>
      </c>
      <c r="I120" s="21">
        <v>42.3897187709808</v>
      </c>
      <c r="J120" s="58"/>
      <c r="K120" s="21">
        <v>12460.85</v>
      </c>
      <c r="L120" s="21">
        <v>12460.5518043935</v>
      </c>
      <c r="M120" s="21">
        <v>2.39305991590059E-5</v>
      </c>
      <c r="N120" s="21">
        <v>518.959844827652</v>
      </c>
      <c r="O120" s="58"/>
      <c r="AE120" s="21">
        <v>13440.76</v>
      </c>
      <c r="AF120" s="21">
        <v>13440.76</v>
      </c>
      <c r="AG120" s="21">
        <v>0.0</v>
      </c>
      <c r="AH120" s="21">
        <v>195.887284040451</v>
      </c>
      <c r="AI120" s="58"/>
      <c r="AJ120" s="21">
        <v>14446.97</v>
      </c>
      <c r="AK120" s="21">
        <v>14446.97</v>
      </c>
      <c r="AL120" s="21">
        <v>0.0</v>
      </c>
      <c r="AM120" s="21">
        <v>33.8767719268799</v>
      </c>
      <c r="AN120" s="58"/>
    </row>
    <row r="121">
      <c r="E121" s="21" t="s">
        <v>79</v>
      </c>
      <c r="F121" s="21">
        <v>14423.41</v>
      </c>
      <c r="G121" s="21">
        <v>14423.41</v>
      </c>
      <c r="H121" s="21">
        <v>0.0</v>
      </c>
      <c r="I121" s="21">
        <v>33.6304252147675</v>
      </c>
      <c r="J121" s="58"/>
      <c r="K121" s="21">
        <v>14396.22</v>
      </c>
      <c r="L121" s="21">
        <v>14396.22</v>
      </c>
      <c r="M121" s="21">
        <v>0.0</v>
      </c>
      <c r="N121" s="21">
        <v>131.915822982788</v>
      </c>
      <c r="O121" s="58"/>
      <c r="AE121" s="21">
        <v>13187.02</v>
      </c>
      <c r="AF121" s="21">
        <v>13187.02</v>
      </c>
      <c r="AG121" s="21">
        <v>0.0</v>
      </c>
      <c r="AH121" s="21">
        <v>70.0242631435394</v>
      </c>
      <c r="AI121" s="58"/>
      <c r="AJ121" s="21">
        <v>14423.41</v>
      </c>
      <c r="AK121" s="21">
        <v>14423.41</v>
      </c>
      <c r="AL121" s="21">
        <v>0.0</v>
      </c>
      <c r="AM121" s="21">
        <v>52.427298784256</v>
      </c>
      <c r="AN121" s="58"/>
    </row>
    <row r="122">
      <c r="E122" s="21" t="s">
        <v>80</v>
      </c>
      <c r="F122" s="21">
        <v>15555.4</v>
      </c>
      <c r="G122" s="21">
        <v>15555.4</v>
      </c>
      <c r="H122" s="21">
        <v>0.0</v>
      </c>
      <c r="I122" s="21">
        <v>69.8772568702698</v>
      </c>
      <c r="J122" s="58"/>
      <c r="K122" s="21">
        <v>13446.47</v>
      </c>
      <c r="L122" s="21">
        <v>13446.47</v>
      </c>
      <c r="M122" s="21">
        <v>0.0</v>
      </c>
      <c r="N122" s="21">
        <v>756.790197134018</v>
      </c>
      <c r="O122" s="58"/>
      <c r="AE122" s="61">
        <v>14538.03</v>
      </c>
      <c r="AF122" s="61">
        <v>14448.03</v>
      </c>
      <c r="AG122" s="61">
        <v>0.00619065994498592</v>
      </c>
      <c r="AH122" s="61">
        <v>7234.36220169067</v>
      </c>
      <c r="AI122" s="58"/>
      <c r="AJ122" s="21">
        <v>15555.4</v>
      </c>
      <c r="AK122" s="21">
        <v>15555.4</v>
      </c>
      <c r="AL122" s="21">
        <v>0.0</v>
      </c>
      <c r="AM122" s="21">
        <v>53.2148480415344</v>
      </c>
      <c r="AN122" s="58"/>
    </row>
    <row r="123">
      <c r="E123" s="21" t="s">
        <v>81</v>
      </c>
      <c r="F123" s="61">
        <v>14797.85</v>
      </c>
      <c r="G123" s="61">
        <v>14755.85</v>
      </c>
      <c r="H123" s="61">
        <v>0.02838</v>
      </c>
      <c r="I123" s="61">
        <v>7205.48</v>
      </c>
      <c r="J123" s="58"/>
      <c r="K123" s="61">
        <v>14969.7</v>
      </c>
      <c r="L123" s="61">
        <v>14616.4649369894</v>
      </c>
      <c r="M123" s="61">
        <v>0.0235966694730454</v>
      </c>
      <c r="N123" s="61">
        <v>7201.94851112366</v>
      </c>
      <c r="O123" s="58"/>
      <c r="AE123" s="61">
        <v>13858.28</v>
      </c>
      <c r="AF123" s="61">
        <v>13834.28</v>
      </c>
      <c r="AG123" s="61">
        <v>0.00173181664679901</v>
      </c>
      <c r="AH123" s="61">
        <v>7221.0770881176</v>
      </c>
      <c r="AI123" s="58"/>
      <c r="AJ123" s="61">
        <v>14797.85</v>
      </c>
      <c r="AK123" s="61">
        <v>14797.85</v>
      </c>
      <c r="AL123" s="61">
        <v>0.0</v>
      </c>
      <c r="AM123" s="61">
        <v>5832.08931899071</v>
      </c>
      <c r="AN123" s="58"/>
    </row>
    <row r="124">
      <c r="E124" s="57" t="s">
        <v>21</v>
      </c>
      <c r="F124" s="26">
        <f t="shared" ref="F124:G124" si="77">AVERAGE(F119:F123)</f>
        <v>14667.144</v>
      </c>
      <c r="G124" s="26">
        <f t="shared" si="77"/>
        <v>14658.744</v>
      </c>
      <c r="H124" s="26">
        <f>100*AVERAGE(H119:H123)</f>
        <v>0.5676</v>
      </c>
      <c r="I124" s="26">
        <f>AVERAGE(I119:I123)</f>
        <v>1938.546867</v>
      </c>
      <c r="J124" s="59" t="str">
        <f>IF(MAX(ABS($F124-INDIRECT("'summary | ALG^({\gamma}) (high cost instances)'!F"&amp;ROW('summary | ALG^({gamma}) (high c'!$F$5)+(ROW()-10)/6)), ABS($G124-INDIRECT("'summary | ALG^({\gamma}) (high cost instances)'!G"&amp;ROW('summary | ALG^({gamma}) (high c'!$G$5)+(ROW()-10)/6)), ABS($H124-INDIRECT("'summary | ALG^({\gamma}) (high cost instances)'!H"&amp;ROW('summary | ALG^({gamma}) (high c'!$H$5)+(ROW()-10)/6)), ABS($I124-INDIRECT("'summary | ALG^({\gamma}) (high cost instances)'!I"&amp;ROW('summary | ALG^({gamma}) (high c'!$I$5)+(ROW()-10)/6)))&lt;0.00001, "ok", "not ok")</f>
        <v>ok</v>
      </c>
      <c r="K124" s="26">
        <f t="shared" ref="K124:L124" si="78">AVERAGE(K119:K123)</f>
        <v>13868.32</v>
      </c>
      <c r="L124" s="26">
        <f t="shared" si="78"/>
        <v>13797.34935</v>
      </c>
      <c r="M124" s="26">
        <f>100*AVERAGE(M119:M123)</f>
        <v>0.4742885313</v>
      </c>
      <c r="N124" s="26">
        <f>AVERAGE(N119:N123)</f>
        <v>2197.379455</v>
      </c>
      <c r="O124" s="59" t="str">
        <f>IF(MAX(ABS(K124-INDIRECT("'summary | ALG^({\gamma}) (high cost instances)'!L"&amp;ROW('summary | ALG^({gamma}) (high c'!$L$5)+(ROW()-10)/6)), ABS(L124-INDIRECT("'summary | ALG^({\gamma}) (high cost instances)'!M"&amp;ROW('summary | ALG^({gamma}) (high c'!$M$5)+(ROW()-10)/6)), ABS($M124-INDIRECT("'summary | ALG^({\gamma}) (high cost instances)'!N"&amp;ROW('summary | ALG^({gamma}) (high c'!$N$5)+(ROW()-10)/6)), ABS(N124-INDIRECT("'summary | ALG^({\gamma}) (high cost instances)'!O"&amp;ROW('summary | ALG^({gamma}) (high c'!$O$5)+(ROW()-10)/6)))&lt;0.01, "ok", "not ok")</f>
        <v>ok</v>
      </c>
      <c r="AE124" s="26">
        <f t="shared" ref="AE124:AF124" si="79">AVERAGE(AE119:AE123)</f>
        <v>13680.12</v>
      </c>
      <c r="AF124" s="26">
        <f t="shared" si="79"/>
        <v>13643.72</v>
      </c>
      <c r="AG124" s="26">
        <f>100*AVERAGE(AG119:AG123)</f>
        <v>0.2601202965</v>
      </c>
      <c r="AH124" s="26">
        <f>AVERAGE(AH119:AH123)</f>
        <v>4384.8875</v>
      </c>
      <c r="AI124" s="59" t="str">
        <f>IF(MAX(ABS(AE124-INDIRECT("'summary | ALG^({\gamma}) (high cost instances)'!AJ"&amp;ROW('summary | ALG^({gamma}) (high c'!$AJ$5)+(ROW()-10)/6)), ABS(AF124-INDIRECT("'summary | ALG^({\gamma}) (high cost instances)'!AK"&amp;ROW('summary | ALG^({gamma}) (high c'!$AK$5)+(ROW()-10)/6)), ABS(AG124-INDIRECT("'summary | ALG^({\gamma}) (high cost instances)'!AL"&amp;ROW('summary | ALG^({gamma}) (high c'!$AL$5)+(ROW()-10)/6)), ABS(AH124-INDIRECT("'summary | ALG^({\gamma}) (high cost instances)'!AM"&amp;ROW('summary | ALG^({gamma}) (high c'!$AM$5)+(ROW()-10)/6)))&lt;0.01, "ok", "not ok")</f>
        <v>ok</v>
      </c>
      <c r="AJ124" s="26">
        <f t="shared" ref="AJ124:AK124" si="80">AVERAGE(AJ119:AJ123)</f>
        <v>14653.544</v>
      </c>
      <c r="AK124" s="26">
        <f t="shared" si="80"/>
        <v>14653.544</v>
      </c>
      <c r="AL124" s="26">
        <f>100*AVERAGE(AL119:AL123)</f>
        <v>0</v>
      </c>
      <c r="AM124" s="26">
        <f>AVERAGE(AM119:AM123)</f>
        <v>1461.359624</v>
      </c>
      <c r="AN124" s="59" t="str">
        <f>IF(MAX(ABS(AJ124-INDIRECT("'summary | ALG^({\gamma}) (high cost instances)'!AV"&amp;ROW('summary | ALG^({gamma}) (high c'!$AV$5)+(ROW()-10)/6)), ABS(AK124-INDIRECT("'summary | ALG^({\gamma}) (high cost instances)'!AW"&amp;ROW('summary | ALG^({gamma}) (high c'!$AW$5)+(ROW()-10)/6)), ABS(AL124-INDIRECT("'summary | ALG^({\gamma}) (high cost instances)'!AX"&amp;ROW('summary | ALG^({gamma}) (high c'!$AX$5)+(ROW()-10)/6)), ABS(AM124-INDIRECT("'summary | ALG^({\gamma}) (high cost instances)'!AY"&amp;ROW('summary | ALG^({gamma}) (high c'!$AY$5)+(ROW()-10)/6)))&lt;0.01, "ok", "not ok")</f>
        <v>ok</v>
      </c>
    </row>
    <row r="125">
      <c r="D125" s="57" t="s">
        <v>21</v>
      </c>
      <c r="E125" s="84"/>
      <c r="F125" s="85"/>
      <c r="G125" s="85"/>
      <c r="H125" s="85"/>
      <c r="I125" s="85"/>
      <c r="J125" s="58"/>
      <c r="K125" s="27"/>
      <c r="L125" s="27"/>
      <c r="M125" s="27"/>
      <c r="N125" s="27"/>
      <c r="O125" s="58"/>
      <c r="AE125" s="70"/>
      <c r="AF125" s="70"/>
      <c r="AG125" s="70"/>
      <c r="AH125" s="70"/>
      <c r="AI125" s="58"/>
      <c r="AJ125" s="70"/>
      <c r="AK125" s="70"/>
      <c r="AL125" s="70"/>
      <c r="AM125" s="70"/>
      <c r="AN125" s="58"/>
    </row>
    <row r="126">
      <c r="C126" s="80">
        <v>3.0</v>
      </c>
      <c r="D126" s="80">
        <v>5.0</v>
      </c>
      <c r="E126" s="68" t="s">
        <v>32</v>
      </c>
      <c r="F126" s="21">
        <v>2648.77</v>
      </c>
      <c r="G126" s="21">
        <v>2648.77</v>
      </c>
      <c r="H126" s="21">
        <v>0.0</v>
      </c>
      <c r="I126" s="21">
        <v>0.0219218730926514</v>
      </c>
      <c r="J126" s="58"/>
      <c r="K126" s="21">
        <v>2067.92</v>
      </c>
      <c r="L126" s="21">
        <v>2067.92</v>
      </c>
      <c r="M126" s="21">
        <v>0.0</v>
      </c>
      <c r="N126" s="21">
        <v>0.143978118896484</v>
      </c>
      <c r="O126" s="58"/>
      <c r="AE126" s="21">
        <v>2063.37</v>
      </c>
      <c r="AF126" s="21">
        <v>2063.37</v>
      </c>
      <c r="AG126" s="21">
        <v>0.0</v>
      </c>
      <c r="AH126" s="21">
        <v>0.879317998886108</v>
      </c>
      <c r="AI126" s="58"/>
      <c r="AJ126" s="21">
        <v>2500.22</v>
      </c>
      <c r="AK126" s="21">
        <v>2500.22</v>
      </c>
      <c r="AL126" s="21">
        <v>0.0</v>
      </c>
      <c r="AM126" s="21">
        <v>0.0463111400604248</v>
      </c>
      <c r="AN126" s="58"/>
    </row>
    <row r="127">
      <c r="E127" s="68" t="s">
        <v>33</v>
      </c>
      <c r="F127" s="21">
        <v>2417.42</v>
      </c>
      <c r="G127" s="21">
        <v>2417.42</v>
      </c>
      <c r="H127" s="21">
        <v>0.0</v>
      </c>
      <c r="I127" s="21">
        <v>0.0245072841644287</v>
      </c>
      <c r="J127" s="58"/>
      <c r="K127" s="21">
        <v>2406.62</v>
      </c>
      <c r="L127" s="21">
        <v>2406.62</v>
      </c>
      <c r="M127" s="21">
        <v>0.0</v>
      </c>
      <c r="N127" s="21">
        <v>0.669712066650391</v>
      </c>
      <c r="O127" s="58"/>
      <c r="AE127" s="21">
        <v>2185.48</v>
      </c>
      <c r="AF127" s="21">
        <v>2185.48</v>
      </c>
      <c r="AG127" s="21">
        <v>0.0</v>
      </c>
      <c r="AH127" s="21">
        <v>0.370121955871582</v>
      </c>
      <c r="AI127" s="58"/>
      <c r="AJ127" s="21">
        <v>2627.22</v>
      </c>
      <c r="AK127" s="21">
        <v>2627.22</v>
      </c>
      <c r="AL127" s="21">
        <v>0.0</v>
      </c>
      <c r="AM127" s="21">
        <v>0.0492410659790039</v>
      </c>
      <c r="AN127" s="58"/>
    </row>
    <row r="128">
      <c r="E128" s="68" t="s">
        <v>34</v>
      </c>
      <c r="F128" s="21">
        <v>4366.06</v>
      </c>
      <c r="G128" s="21">
        <v>4366.06</v>
      </c>
      <c r="H128" s="21">
        <v>0.0</v>
      </c>
      <c r="I128" s="21">
        <v>0.0273847579956055</v>
      </c>
      <c r="J128" s="58"/>
      <c r="K128" s="21">
        <v>3828.96</v>
      </c>
      <c r="L128" s="21">
        <v>3828.96</v>
      </c>
      <c r="M128" s="21">
        <v>0.0</v>
      </c>
      <c r="N128" s="21">
        <v>0.184627056121826</v>
      </c>
      <c r="O128" s="58"/>
      <c r="AE128" s="21">
        <v>3828.96</v>
      </c>
      <c r="AF128" s="21">
        <v>3828.96</v>
      </c>
      <c r="AG128" s="21">
        <v>0.0</v>
      </c>
      <c r="AH128" s="21">
        <v>0.428047180175781</v>
      </c>
      <c r="AI128" s="58"/>
      <c r="AJ128" s="21">
        <v>4366.06</v>
      </c>
      <c r="AK128" s="21">
        <v>4366.06</v>
      </c>
      <c r="AL128" s="21">
        <v>0.0</v>
      </c>
      <c r="AM128" s="21">
        <v>0.0327997207641602</v>
      </c>
      <c r="AN128" s="58"/>
    </row>
    <row r="129">
      <c r="E129" s="68" t="s">
        <v>35</v>
      </c>
      <c r="F129" s="21">
        <v>3124.9</v>
      </c>
      <c r="G129" s="21">
        <v>3124.9</v>
      </c>
      <c r="H129" s="21">
        <v>0.0</v>
      </c>
      <c r="I129" s="21">
        <v>0.032724142074585</v>
      </c>
      <c r="J129" s="58"/>
      <c r="K129" s="21">
        <v>2918.66</v>
      </c>
      <c r="L129" s="21">
        <v>2918.66</v>
      </c>
      <c r="M129" s="21">
        <v>0.0</v>
      </c>
      <c r="N129" s="21">
        <v>0.33794903755188</v>
      </c>
      <c r="O129" s="58"/>
      <c r="AE129" s="21">
        <v>3080.23</v>
      </c>
      <c r="AF129" s="21">
        <v>3080.23</v>
      </c>
      <c r="AG129" s="21">
        <v>0.0</v>
      </c>
      <c r="AH129" s="21">
        <v>0.835932970046997</v>
      </c>
      <c r="AI129" s="58"/>
      <c r="AJ129" s="21">
        <v>2996.64</v>
      </c>
      <c r="AK129" s="21">
        <v>2996.64</v>
      </c>
      <c r="AL129" s="21">
        <v>0.0</v>
      </c>
      <c r="AM129" s="21">
        <v>0.0407788753509522</v>
      </c>
      <c r="AN129" s="58"/>
    </row>
    <row r="130">
      <c r="E130" s="68" t="s">
        <v>36</v>
      </c>
      <c r="F130" s="21">
        <v>2475.88</v>
      </c>
      <c r="G130" s="21">
        <v>2475.88</v>
      </c>
      <c r="H130" s="21">
        <v>0.0</v>
      </c>
      <c r="I130" s="21">
        <v>0.0288867950439453</v>
      </c>
      <c r="J130" s="58"/>
      <c r="K130" s="21">
        <v>2315.04</v>
      </c>
      <c r="L130" s="21">
        <v>2315.04</v>
      </c>
      <c r="M130" s="21">
        <v>0.0</v>
      </c>
      <c r="N130" s="21">
        <v>0.254904985427856</v>
      </c>
      <c r="O130" s="58"/>
      <c r="AE130" s="21">
        <v>2315.04</v>
      </c>
      <c r="AF130" s="21">
        <v>2315.04</v>
      </c>
      <c r="AG130" s="21">
        <v>0.0</v>
      </c>
      <c r="AH130" s="21">
        <v>0.52059817314148</v>
      </c>
      <c r="AI130" s="58"/>
      <c r="AJ130" s="21">
        <v>2315.04</v>
      </c>
      <c r="AK130" s="21">
        <v>2315.04</v>
      </c>
      <c r="AL130" s="21">
        <v>0.0</v>
      </c>
      <c r="AM130" s="21">
        <v>0.03633713722229</v>
      </c>
      <c r="AN130" s="58"/>
    </row>
    <row r="131">
      <c r="E131" s="57" t="s">
        <v>21</v>
      </c>
      <c r="F131" s="26">
        <f t="shared" ref="F131:G131" si="81">AVERAGE(F126:F130)</f>
        <v>3006.606</v>
      </c>
      <c r="G131" s="26">
        <f t="shared" si="81"/>
        <v>3006.606</v>
      </c>
      <c r="H131" s="26">
        <f>100*AVERAGE(H126:H130)</f>
        <v>0</v>
      </c>
      <c r="I131" s="26">
        <f>AVERAGE(I126:I130)</f>
        <v>0.02708497047</v>
      </c>
      <c r="J131" s="59" t="str">
        <f>IF(MAX(ABS($F131-INDIRECT("'summary | ALG^({\gamma}) (high cost instances)'!F"&amp;ROW('summary | ALG^({gamma}) (high c'!$F$6)+(ROW()-11)/6)), ABS($G131-INDIRECT("'summary | ALG^({\gamma}) (high cost instances)'!G"&amp;ROW('summary | ALG^({gamma}) (high c'!$G$6)+(ROW()-11)/6)), ABS($H131-INDIRECT("'summary | ALG^({\gamma}) (high cost instances)'!H"&amp;ROW('summary | ALG^({gamma}) (high c'!$H$6)+(ROW()-11)/6)), ABS($I131-INDIRECT("'summary | ALG^({\gamma}) (high cost instances)'!I"&amp;ROW('summary | ALG^({gamma}) (high c'!$I$6)+(ROW()-11)/6)))&lt;0.00001, "ok", "not ok")</f>
        <v>ok</v>
      </c>
      <c r="K131" s="26">
        <f t="shared" ref="K131:L131" si="82">AVERAGE(K126:K130)</f>
        <v>2707.44</v>
      </c>
      <c r="L131" s="26">
        <f t="shared" si="82"/>
        <v>2707.44</v>
      </c>
      <c r="M131" s="26">
        <f>100*AVERAGE(M126:M130)</f>
        <v>0</v>
      </c>
      <c r="N131" s="26">
        <f>AVERAGE(N126:N130)</f>
        <v>0.3182342529</v>
      </c>
      <c r="O131" s="59" t="str">
        <f>IF(MAX(ABS(K131-INDIRECT("'summary | ALG^({\gamma}) (high cost instances)'!L"&amp;ROW('summary | ALG^({gamma}) (high c'!$L$6)+(ROW()-11)/6)), ABS(L131-INDIRECT("'summary | ALG^({\gamma}) (high cost instances)'!M"&amp;ROW('summary | ALG^({gamma}) (high c'!$M$6)+(ROW()-11)/6)), ABS($M131-INDIRECT("'summary | ALG^({\gamma}) (high cost instances)'!N"&amp;ROW('summary | ALG^({gamma}) (high c'!$N$6)+(ROW()-11)/6)), ABS($N131-INDIRECT("'summary | ALG^({\gamma}) (high cost instances)'!O"&amp;ROW('summary | ALG^({gamma}) (high c'!$O$6)+(ROW()-11)/6)))&lt;0.00001, "ok", "not ok")</f>
        <v>ok</v>
      </c>
      <c r="AE131" s="26">
        <f t="shared" ref="AE131:AF131" si="83">AVERAGE(AE126:AE130)</f>
        <v>2694.616</v>
      </c>
      <c r="AF131" s="26">
        <f t="shared" si="83"/>
        <v>2694.616</v>
      </c>
      <c r="AG131" s="26">
        <f>100*AVERAGE(AG126:AG130)</f>
        <v>0</v>
      </c>
      <c r="AH131" s="26">
        <f>AVERAGE(AH126:AH130)</f>
        <v>0.6068036556</v>
      </c>
      <c r="AI131" s="59" t="str">
        <f>IF(MAX(ABS(AE131-INDIRECT("'summary | ALG^({\gamma}) (high cost instances)'!AJ"&amp;ROW('summary | ALG^({gamma}) (high c'!$AJ$6)+(ROW()-11)/6)), ABS(AF131-INDIRECT("'summary | ALG^({\gamma}) (high cost instances)'!AK"&amp;ROW('summary | ALG^({gamma}) (high c'!$AK$6)+(ROW()-11)/6)), ABS(AG131-INDIRECT("'summary | ALG^({\gamma}) (high cost instances)'!AL"&amp;ROW('summary | ALG^({gamma}) (high c'!$AL$6)+(ROW()-11)/6)), ABS(AH131-INDIRECT("'summary | ALG^({\gamma}) (high cost instances)'!AM"&amp;ROW('summary | ALG^({gamma}) (high c'!$AM$6)+(ROW()-11)/6)))&lt;0.01, "ok", "not ok")</f>
        <v>ok</v>
      </c>
      <c r="AJ131" s="26">
        <f t="shared" ref="AJ131:AK131" si="84">AVERAGE(AJ126:AJ130)</f>
        <v>2961.036</v>
      </c>
      <c r="AK131" s="26">
        <f t="shared" si="84"/>
        <v>2961.036</v>
      </c>
      <c r="AL131" s="26">
        <f>100*AVERAGE(AL126:AL130)</f>
        <v>0</v>
      </c>
      <c r="AM131" s="26">
        <f>AVERAGE(AM126:AM130)</f>
        <v>0.04109358788</v>
      </c>
      <c r="AN131" s="59" t="str">
        <f>IF(MAX(ABS(AJ131-INDIRECT("'summary | ALG^({\gamma}) (high cost instances)'!AV"&amp;ROW('summary | ALG^({gamma}) (high c'!$AV$6)+(ROW()-11)/6)), ABS(AK131-INDIRECT("'summary | ALG^({\gamma}) (high cost instances)'!AW"&amp;ROW('summary | ALG^({gamma}) (high c'!$AW$6)+(ROW()-11)/6)), ABS(AL131-INDIRECT("'summary | ALG^({\gamma}) (high cost instances)'!AX"&amp;ROW('summary | ALG^({gamma}) (high c'!$AX$6)+(ROW()-11)/6)), ABS(AM131-INDIRECT("'summary | ALG^({\gamma}) (high cost instances)'!AY"&amp;ROW('summary | ALG^({gamma}) (high c'!$AY$6)+(ROW()-11)/6)))&lt;0.01, "ok", "not ok")</f>
        <v>ok</v>
      </c>
    </row>
    <row r="132">
      <c r="D132" s="80">
        <v>10.0</v>
      </c>
      <c r="E132" s="68" t="s">
        <v>37</v>
      </c>
      <c r="F132" s="21">
        <v>5222.27</v>
      </c>
      <c r="G132" s="21">
        <v>5222.27</v>
      </c>
      <c r="H132" s="21">
        <v>0.0</v>
      </c>
      <c r="I132" s="21">
        <v>0.60392165184021</v>
      </c>
      <c r="J132" s="58"/>
      <c r="K132" s="21">
        <v>5192.8</v>
      </c>
      <c r="L132" s="21">
        <v>5192.8</v>
      </c>
      <c r="M132" s="21">
        <v>0.0</v>
      </c>
      <c r="N132" s="21">
        <v>2.75010085105896</v>
      </c>
      <c r="O132" s="58"/>
      <c r="AE132" s="21">
        <v>5048.73</v>
      </c>
      <c r="AF132" s="21">
        <v>5048.73</v>
      </c>
      <c r="AG132" s="21">
        <v>0.0</v>
      </c>
      <c r="AH132" s="21">
        <v>3.71473002433777</v>
      </c>
      <c r="AI132" s="58"/>
      <c r="AJ132" s="21">
        <v>5222.27</v>
      </c>
      <c r="AK132" s="21">
        <v>5222.27</v>
      </c>
      <c r="AL132" s="21">
        <v>0.0</v>
      </c>
      <c r="AM132" s="21">
        <v>0.422868967056274</v>
      </c>
      <c r="AN132" s="58"/>
    </row>
    <row r="133">
      <c r="E133" s="68" t="s">
        <v>38</v>
      </c>
      <c r="F133" s="21">
        <v>5768.36</v>
      </c>
      <c r="G133" s="21">
        <v>5768.36</v>
      </c>
      <c r="H133" s="21">
        <v>0.0</v>
      </c>
      <c r="I133" s="21">
        <v>0.563714742660522</v>
      </c>
      <c r="J133" s="58"/>
      <c r="K133" s="21">
        <v>5318.93</v>
      </c>
      <c r="L133" s="21">
        <v>5318.93</v>
      </c>
      <c r="M133" s="21">
        <v>0.0</v>
      </c>
      <c r="N133" s="21">
        <v>2.06625199317932</v>
      </c>
      <c r="O133" s="58"/>
      <c r="AE133" s="21">
        <v>5746.31</v>
      </c>
      <c r="AF133" s="21">
        <v>5746.31</v>
      </c>
      <c r="AG133" s="21">
        <v>0.0</v>
      </c>
      <c r="AH133" s="21">
        <v>2.09652972221375</v>
      </c>
      <c r="AI133" s="58"/>
      <c r="AJ133" s="21">
        <v>5768.36</v>
      </c>
      <c r="AK133" s="21">
        <v>5768.36</v>
      </c>
      <c r="AL133" s="21">
        <v>0.0</v>
      </c>
      <c r="AM133" s="21">
        <v>0.608527898788452</v>
      </c>
      <c r="AN133" s="58"/>
    </row>
    <row r="134">
      <c r="E134" s="68" t="s">
        <v>39</v>
      </c>
      <c r="F134" s="21">
        <v>4521.37</v>
      </c>
      <c r="G134" s="21">
        <v>4521.37</v>
      </c>
      <c r="H134" s="21">
        <v>0.0</v>
      </c>
      <c r="I134" s="21">
        <v>0.421792984008789</v>
      </c>
      <c r="J134" s="58"/>
      <c r="K134" s="21">
        <v>4513.55999334268</v>
      </c>
      <c r="L134" s="21">
        <v>4513.55999334268</v>
      </c>
      <c r="M134" s="21">
        <v>0.0</v>
      </c>
      <c r="N134" s="21">
        <v>1.44789004325867</v>
      </c>
      <c r="O134" s="58"/>
      <c r="AE134" s="21">
        <v>4432.33</v>
      </c>
      <c r="AF134" s="21">
        <v>4432.33</v>
      </c>
      <c r="AG134" s="21">
        <v>0.0</v>
      </c>
      <c r="AH134" s="21">
        <v>0.817506074905396</v>
      </c>
      <c r="AI134" s="58"/>
      <c r="AJ134" s="21">
        <v>4713.41</v>
      </c>
      <c r="AK134" s="21">
        <v>4713.41</v>
      </c>
      <c r="AL134" s="21">
        <v>0.0</v>
      </c>
      <c r="AM134" s="21">
        <v>0.528049945831299</v>
      </c>
      <c r="AN134" s="58"/>
    </row>
    <row r="135">
      <c r="E135" s="68" t="s">
        <v>40</v>
      </c>
      <c r="F135" s="21">
        <v>5675.59</v>
      </c>
      <c r="G135" s="21">
        <v>5675.59</v>
      </c>
      <c r="H135" s="21">
        <v>0.0</v>
      </c>
      <c r="I135" s="21">
        <v>1.50226902961731</v>
      </c>
      <c r="J135" s="58"/>
      <c r="K135" s="21">
        <v>5348.71</v>
      </c>
      <c r="L135" s="21">
        <v>5348.71</v>
      </c>
      <c r="M135" s="21">
        <v>0.0</v>
      </c>
      <c r="N135" s="21">
        <v>2.37372398376465</v>
      </c>
      <c r="O135" s="58"/>
      <c r="AE135" s="21">
        <v>4770.45</v>
      </c>
      <c r="AF135" s="21">
        <v>4770.45</v>
      </c>
      <c r="AG135" s="21">
        <v>0.0</v>
      </c>
      <c r="AH135" s="21">
        <v>3.80979132652283</v>
      </c>
      <c r="AI135" s="58"/>
      <c r="AJ135" s="21">
        <v>5652.63</v>
      </c>
      <c r="AK135" s="21">
        <v>5652.63</v>
      </c>
      <c r="AL135" s="21">
        <v>0.0</v>
      </c>
      <c r="AM135" s="21">
        <v>0.945017099380493</v>
      </c>
      <c r="AN135" s="58"/>
    </row>
    <row r="136">
      <c r="E136" s="68" t="s">
        <v>41</v>
      </c>
      <c r="F136" s="21">
        <v>5254.61</v>
      </c>
      <c r="G136" s="21">
        <v>5254.61</v>
      </c>
      <c r="H136" s="21">
        <v>0.0</v>
      </c>
      <c r="I136" s="21">
        <v>0.310837984085083</v>
      </c>
      <c r="J136" s="58"/>
      <c r="K136" s="21">
        <v>4407.1</v>
      </c>
      <c r="L136" s="21">
        <v>4407.1</v>
      </c>
      <c r="M136" s="21">
        <v>0.0</v>
      </c>
      <c r="N136" s="21">
        <v>1.37640905380249</v>
      </c>
      <c r="O136" s="58"/>
      <c r="AE136" s="21">
        <v>4407.1</v>
      </c>
      <c r="AF136" s="21">
        <v>4407.1</v>
      </c>
      <c r="AG136" s="21">
        <v>0.0</v>
      </c>
      <c r="AH136" s="21">
        <v>1.44838428497314</v>
      </c>
      <c r="AI136" s="58"/>
      <c r="AJ136" s="21">
        <v>5254.61</v>
      </c>
      <c r="AK136" s="21">
        <v>5254.61</v>
      </c>
      <c r="AL136" s="21">
        <v>0.0</v>
      </c>
      <c r="AM136" s="21">
        <v>0.406520128250122</v>
      </c>
      <c r="AN136" s="58"/>
    </row>
    <row r="137">
      <c r="E137" s="57" t="s">
        <v>21</v>
      </c>
      <c r="F137" s="26">
        <f t="shared" ref="F137:G137" si="85">AVERAGE(F132:F136)</f>
        <v>5288.44</v>
      </c>
      <c r="G137" s="26">
        <f t="shared" si="85"/>
        <v>5288.44</v>
      </c>
      <c r="H137" s="26">
        <f>100*AVERAGE(H132:H136)</f>
        <v>0</v>
      </c>
      <c r="I137" s="26">
        <f>AVERAGE(I132:I136)</f>
        <v>0.6805072784</v>
      </c>
      <c r="J137" s="59" t="str">
        <f>IF(MAX(ABS($F137-INDIRECT("'summary | ALG^({\gamma}) (high cost instances)'!F"&amp;ROW('summary | ALG^({gamma}) (high c'!$F$6)+(ROW()-11)/6)), ABS($G137-INDIRECT("'summary | ALG^({\gamma}) (high cost instances)'!G"&amp;ROW('summary | ALG^({gamma}) (high c'!$G$6)+(ROW()-11)/6)), ABS($H137-INDIRECT("'summary | ALG^({\gamma}) (high cost instances)'!H"&amp;ROW('summary | ALG^({gamma}) (high c'!$H$6)+(ROW()-11)/6)), ABS($I137-INDIRECT("'summary | ALG^({\gamma}) (high cost instances)'!I"&amp;ROW('summary | ALG^({gamma}) (high c'!$I$6)+(ROW()-11)/6)))&lt;0.00001, "ok", "not ok")</f>
        <v>ok</v>
      </c>
      <c r="K137" s="26">
        <f t="shared" ref="K137:L137" si="86">AVERAGE(K132:K136)</f>
        <v>4956.219999</v>
      </c>
      <c r="L137" s="26">
        <f t="shared" si="86"/>
        <v>4956.219999</v>
      </c>
      <c r="M137" s="26">
        <f>100*AVERAGE(M132:M136)</f>
        <v>0</v>
      </c>
      <c r="N137" s="26">
        <f>AVERAGE(N132:N136)</f>
        <v>2.002875185</v>
      </c>
      <c r="O137" s="59" t="str">
        <f>IF(MAX(ABS(K137-INDIRECT("'summary | ALG^({\gamma}) (high cost instances)'!L"&amp;ROW('summary | ALG^({gamma}) (high c'!$L$6)+(ROW()-11)/6)), ABS(L137-INDIRECT("'summary | ALG^({\gamma}) (high cost instances)'!M"&amp;ROW('summary | ALG^({gamma}) (high c'!$M$6)+(ROW()-11)/6)), ABS($M137-INDIRECT("'summary | ALG^({\gamma}) (high cost instances)'!N"&amp;ROW('summary | ALG^({gamma}) (high c'!$N$6)+(ROW()-11)/6)), ABS($N137-INDIRECT("'summary | ALG^({\gamma}) (high cost instances)'!O"&amp;ROW('summary | ALG^({gamma}) (high c'!$O$6)+(ROW()-11)/6)))&lt;0.00001, "ok", "not ok")</f>
        <v>ok</v>
      </c>
      <c r="AE137" s="26">
        <f t="shared" ref="AE137:AF137" si="87">AVERAGE(AE132:AE136)</f>
        <v>4880.984</v>
      </c>
      <c r="AF137" s="26">
        <f t="shared" si="87"/>
        <v>4880.984</v>
      </c>
      <c r="AG137" s="26">
        <f>100*AVERAGE(AG132:AG136)</f>
        <v>0</v>
      </c>
      <c r="AH137" s="26">
        <f>AVERAGE(AH132:AH136)</f>
        <v>2.377388287</v>
      </c>
      <c r="AI137" s="59" t="str">
        <f>IF(MAX(ABS(AE137-INDIRECT("'summary | ALG^({\gamma}) (high cost instances)'!AJ"&amp;ROW('summary | ALG^({gamma}) (high c'!$AJ$6)+(ROW()-11)/6)), ABS(AF137-INDIRECT("'summary | ALG^({\gamma}) (high cost instances)'!AK"&amp;ROW('summary | ALG^({gamma}) (high c'!$AK$6)+(ROW()-11)/6)), ABS(AG137-INDIRECT("'summary | ALG^({\gamma}) (high cost instances)'!AL"&amp;ROW('summary | ALG^({gamma}) (high c'!$AL$6)+(ROW()-11)/6)), ABS(AH137-INDIRECT("'summary | ALG^({\gamma}) (high cost instances)'!AM"&amp;ROW('summary | ALG^({gamma}) (high c'!$AM$6)+(ROW()-11)/6)))&lt;0.01, "ok", "not ok")</f>
        <v>ok</v>
      </c>
      <c r="AJ137" s="26">
        <f t="shared" ref="AJ137:AK137" si="88">AVERAGE(AJ132:AJ136)</f>
        <v>5322.256</v>
      </c>
      <c r="AK137" s="26">
        <f t="shared" si="88"/>
        <v>5322.256</v>
      </c>
      <c r="AL137" s="26">
        <f>100*AVERAGE(AL132:AL136)</f>
        <v>0</v>
      </c>
      <c r="AM137" s="26">
        <f>AVERAGE(AM132:AM136)</f>
        <v>0.5821968079</v>
      </c>
      <c r="AN137" s="59" t="str">
        <f>IF(MAX(ABS(AJ137-INDIRECT("'summary | ALG^({\gamma}) (high cost instances)'!AV"&amp;ROW('summary | ALG^({gamma}) (high c'!$AV$6)+(ROW()-11)/6)), ABS(AK137-INDIRECT("'summary | ALG^({\gamma}) (high cost instances)'!AW"&amp;ROW('summary | ALG^({gamma}) (high c'!$AW$6)+(ROW()-11)/6)), ABS(AL137-INDIRECT("'summary | ALG^({\gamma}) (high cost instances)'!AX"&amp;ROW('summary | ALG^({gamma}) (high c'!$AX$6)+(ROW()-11)/6)), ABS(AM137-INDIRECT("'summary | ALG^({\gamma}) (high cost instances)'!AY"&amp;ROW('summary | ALG^({gamma}) (high c'!$AY$6)+(ROW()-11)/6)))&lt;0.01, "ok", "not ok")</f>
        <v>ok</v>
      </c>
    </row>
    <row r="138">
      <c r="D138" s="80">
        <v>15.0</v>
      </c>
      <c r="E138" s="68" t="s">
        <v>42</v>
      </c>
      <c r="F138" s="21">
        <v>6165.11</v>
      </c>
      <c r="G138" s="21">
        <v>6165.11</v>
      </c>
      <c r="H138" s="21">
        <v>0.0</v>
      </c>
      <c r="I138" s="21">
        <v>1.01598238945007</v>
      </c>
      <c r="J138" s="58"/>
      <c r="K138" s="21">
        <v>5754.96</v>
      </c>
      <c r="L138" s="21">
        <v>5754.96</v>
      </c>
      <c r="M138" s="21">
        <v>0.0</v>
      </c>
      <c r="N138" s="21">
        <v>2.24943876266479</v>
      </c>
      <c r="O138" s="58"/>
      <c r="AE138" s="21">
        <v>5807.52</v>
      </c>
      <c r="AF138" s="21">
        <v>5807.52</v>
      </c>
      <c r="AG138" s="21">
        <v>0.0</v>
      </c>
      <c r="AH138" s="21">
        <v>6.92490792274475</v>
      </c>
      <c r="AI138" s="58"/>
      <c r="AJ138" s="21">
        <v>6165.11</v>
      </c>
      <c r="AK138" s="21">
        <v>6165.11</v>
      </c>
      <c r="AL138" s="21">
        <v>0.0</v>
      </c>
      <c r="AM138" s="21">
        <v>1.22279691696167</v>
      </c>
      <c r="AN138" s="58"/>
    </row>
    <row r="139">
      <c r="E139" s="68" t="s">
        <v>43</v>
      </c>
      <c r="F139" s="21">
        <v>6355.9</v>
      </c>
      <c r="G139" s="21">
        <v>6355.9</v>
      </c>
      <c r="H139" s="21">
        <v>0.0</v>
      </c>
      <c r="I139" s="21">
        <v>1.96814107894897</v>
      </c>
      <c r="J139" s="58"/>
      <c r="K139" s="21">
        <v>5963.19</v>
      </c>
      <c r="L139" s="21">
        <v>5963.19</v>
      </c>
      <c r="M139" s="21">
        <v>0.0</v>
      </c>
      <c r="N139" s="21">
        <v>3.58979988098145</v>
      </c>
      <c r="O139" s="58"/>
      <c r="AE139" s="21">
        <v>5559.91</v>
      </c>
      <c r="AF139" s="21">
        <v>5559.91</v>
      </c>
      <c r="AG139" s="21">
        <v>0.0</v>
      </c>
      <c r="AH139" s="21">
        <v>2.89900708198547</v>
      </c>
      <c r="AI139" s="58"/>
      <c r="AJ139" s="21">
        <v>6290.6</v>
      </c>
      <c r="AK139" s="21">
        <v>6290.6</v>
      </c>
      <c r="AL139" s="21">
        <v>0.0</v>
      </c>
      <c r="AM139" s="21">
        <v>1.45017385482788</v>
      </c>
      <c r="AN139" s="58"/>
    </row>
    <row r="140">
      <c r="E140" s="68" t="s">
        <v>44</v>
      </c>
      <c r="F140" s="21">
        <v>6774.03</v>
      </c>
      <c r="G140" s="21">
        <v>6774.03</v>
      </c>
      <c r="H140" s="21">
        <v>0.0</v>
      </c>
      <c r="I140" s="21">
        <v>1.65561509132385</v>
      </c>
      <c r="J140" s="58"/>
      <c r="K140" s="21">
        <v>5836.98999999999</v>
      </c>
      <c r="L140" s="21">
        <v>5836.98999999999</v>
      </c>
      <c r="M140" s="21">
        <v>0.0</v>
      </c>
      <c r="N140" s="21">
        <v>1.85338187217712</v>
      </c>
      <c r="O140" s="58"/>
      <c r="AE140" s="21">
        <v>6151.55</v>
      </c>
      <c r="AF140" s="21">
        <v>6151.55</v>
      </c>
      <c r="AG140" s="21">
        <v>0.0</v>
      </c>
      <c r="AH140" s="21">
        <v>2.26298999786377</v>
      </c>
      <c r="AI140" s="58"/>
      <c r="AJ140" s="21">
        <v>6774.03</v>
      </c>
      <c r="AK140" s="21">
        <v>6774.03</v>
      </c>
      <c r="AL140" s="21">
        <v>0.0</v>
      </c>
      <c r="AM140" s="21">
        <v>1.62361812591553</v>
      </c>
      <c r="AN140" s="58"/>
    </row>
    <row r="141">
      <c r="E141" s="68" t="s">
        <v>45</v>
      </c>
      <c r="F141" s="21">
        <v>6061.63</v>
      </c>
      <c r="G141" s="21">
        <v>6061.63</v>
      </c>
      <c r="H141" s="21">
        <v>0.0</v>
      </c>
      <c r="I141" s="21">
        <v>0.987789154052734</v>
      </c>
      <c r="J141" s="58"/>
      <c r="K141" s="21">
        <v>5729.79997999228</v>
      </c>
      <c r="L141" s="21">
        <v>5729.79997999228</v>
      </c>
      <c r="M141" s="21">
        <v>0.0</v>
      </c>
      <c r="N141" s="21">
        <v>4.53183388710022</v>
      </c>
      <c r="O141" s="58"/>
      <c r="AE141" s="21">
        <v>6086.42</v>
      </c>
      <c r="AF141" s="21">
        <v>6086.42</v>
      </c>
      <c r="AG141" s="21">
        <v>0.0</v>
      </c>
      <c r="AH141" s="21">
        <v>2.10575389862061</v>
      </c>
      <c r="AI141" s="58"/>
      <c r="AJ141" s="21">
        <v>5819.85</v>
      </c>
      <c r="AK141" s="21">
        <v>5819.85</v>
      </c>
      <c r="AL141" s="21">
        <v>0.0</v>
      </c>
      <c r="AM141" s="21">
        <v>1.51553177833557</v>
      </c>
      <c r="AN141" s="58"/>
    </row>
    <row r="142">
      <c r="E142" s="68" t="s">
        <v>46</v>
      </c>
      <c r="F142" s="21">
        <v>5797.59</v>
      </c>
      <c r="G142" s="21">
        <v>5797.59</v>
      </c>
      <c r="H142" s="21">
        <v>0.0</v>
      </c>
      <c r="I142" s="21">
        <v>1.05344295501709</v>
      </c>
      <c r="J142" s="58"/>
      <c r="K142" s="21">
        <v>5185.53</v>
      </c>
      <c r="L142" s="21">
        <v>5185.53</v>
      </c>
      <c r="M142" s="21">
        <v>0.0</v>
      </c>
      <c r="N142" s="21">
        <v>6.24608016014099</v>
      </c>
      <c r="O142" s="58"/>
      <c r="AE142" s="21">
        <v>5185.53</v>
      </c>
      <c r="AF142" s="21">
        <v>5185.53</v>
      </c>
      <c r="AG142" s="21">
        <v>0.0</v>
      </c>
      <c r="AH142" s="21">
        <v>15.6058259010315</v>
      </c>
      <c r="AI142" s="58"/>
      <c r="AJ142" s="21">
        <v>5848.93</v>
      </c>
      <c r="AK142" s="21">
        <v>5848.93</v>
      </c>
      <c r="AL142" s="21">
        <v>0.0</v>
      </c>
      <c r="AM142" s="21">
        <v>1.75491523742676</v>
      </c>
      <c r="AN142" s="58"/>
    </row>
    <row r="143">
      <c r="E143" s="57" t="s">
        <v>21</v>
      </c>
      <c r="F143" s="26">
        <f t="shared" ref="F143:G143" si="89">AVERAGE(F138:F142)</f>
        <v>6230.852</v>
      </c>
      <c r="G143" s="26">
        <f t="shared" si="89"/>
        <v>6230.852</v>
      </c>
      <c r="H143" s="26">
        <f>100*AVERAGE(H138:H142)</f>
        <v>0</v>
      </c>
      <c r="I143" s="26">
        <f>AVERAGE(I138:I142)</f>
        <v>1.336194134</v>
      </c>
      <c r="J143" s="59" t="str">
        <f>IF(MAX(ABS($F143-INDIRECT("'summary | ALG^({\gamma}) (high cost instances)'!F"&amp;ROW('summary | ALG^({gamma}) (high c'!$F$6)+(ROW()-11)/6)), ABS($G143-INDIRECT("'summary | ALG^({\gamma}) (high cost instances)'!G"&amp;ROW('summary | ALG^({gamma}) (high c'!$G$6)+(ROW()-11)/6)), ABS($H143-INDIRECT("'summary | ALG^({\gamma}) (high cost instances)'!H"&amp;ROW('summary | ALG^({gamma}) (high c'!$H$6)+(ROW()-11)/6)), ABS($I143-INDIRECT("'summary | ALG^({\gamma}) (high cost instances)'!I"&amp;ROW('summary | ALG^({gamma}) (high c'!$I$6)+(ROW()-11)/6)))&lt;0.00001, "ok", "not ok")</f>
        <v>ok</v>
      </c>
      <c r="K143" s="26">
        <f t="shared" ref="K143:L143" si="90">AVERAGE(K138:K142)</f>
        <v>5694.093996</v>
      </c>
      <c r="L143" s="26">
        <f t="shared" si="90"/>
        <v>5694.093996</v>
      </c>
      <c r="M143" s="26">
        <f>100*AVERAGE(M138:M142)</f>
        <v>0</v>
      </c>
      <c r="N143" s="26">
        <f>AVERAGE(N138:N142)</f>
        <v>3.694106913</v>
      </c>
      <c r="O143" s="59" t="str">
        <f>IF(MAX(ABS(K143-INDIRECT("'summary | ALG^({\gamma}) (high cost instances)'!L"&amp;ROW('summary | ALG^({gamma}) (high c'!$L$6)+(ROW()-11)/6)), ABS(L143-INDIRECT("'summary | ALG^({\gamma}) (high cost instances)'!M"&amp;ROW('summary | ALG^({gamma}) (high c'!$M$6)+(ROW()-11)/6)), ABS($M143-INDIRECT("'summary | ALG^({\gamma}) (high cost instances)'!N"&amp;ROW('summary | ALG^({gamma}) (high c'!$N$6)+(ROW()-11)/6)), ABS($N143-INDIRECT("'summary | ALG^({\gamma}) (high cost instances)'!O"&amp;ROW('summary | ALG^({gamma}) (high c'!$O$6)+(ROW()-11)/6)))&lt;0.00001, "ok", "not ok")</f>
        <v>ok</v>
      </c>
      <c r="AE143" s="26">
        <f t="shared" ref="AE143:AF143" si="91">AVERAGE(AE138:AE142)</f>
        <v>5758.186</v>
      </c>
      <c r="AF143" s="26">
        <f t="shared" si="91"/>
        <v>5758.186</v>
      </c>
      <c r="AG143" s="26">
        <f>100*AVERAGE(AG138:AG142)</f>
        <v>0</v>
      </c>
      <c r="AH143" s="26">
        <f>AVERAGE(AH138:AH142)</f>
        <v>5.95969696</v>
      </c>
      <c r="AI143" s="59" t="str">
        <f>IF(MAX(ABS(AE143-INDIRECT("'summary | ALG^({\gamma}) (high cost instances)'!AJ"&amp;ROW('summary | ALG^({gamma}) (high c'!$AJ$6)+(ROW()-11)/6)), ABS(AF143-INDIRECT("'summary | ALG^({\gamma}) (high cost instances)'!AK"&amp;ROW('summary | ALG^({gamma}) (high c'!$AK$6)+(ROW()-11)/6)), ABS(AG143-INDIRECT("'summary | ALG^({\gamma}) (high cost instances)'!AL"&amp;ROW('summary | ALG^({gamma}) (high c'!$AL$6)+(ROW()-11)/6)), ABS(AH143-INDIRECT("'summary | ALG^({\gamma}) (high cost instances)'!AM"&amp;ROW('summary | ALG^({gamma}) (high c'!$AM$6)+(ROW()-11)/6)))&lt;0.01, "ok", "not ok")</f>
        <v>ok</v>
      </c>
      <c r="AJ143" s="26">
        <f t="shared" ref="AJ143:AK143" si="92">AVERAGE(AJ138:AJ142)</f>
        <v>6179.704</v>
      </c>
      <c r="AK143" s="26">
        <f t="shared" si="92"/>
        <v>6179.704</v>
      </c>
      <c r="AL143" s="26">
        <f>100*AVERAGE(AL138:AL142)</f>
        <v>0</v>
      </c>
      <c r="AM143" s="26">
        <f>AVERAGE(AM138:AM142)</f>
        <v>1.513407183</v>
      </c>
      <c r="AN143" s="59" t="str">
        <f>IF(MAX(ABS(AJ143-INDIRECT("'summary | ALG^({\gamma}) (high cost instances)'!AV"&amp;ROW('summary | ALG^({gamma}) (high c'!$AV$6)+(ROW()-11)/6)), ABS(AK143-INDIRECT("'summary | ALG^({\gamma}) (high cost instances)'!AW"&amp;ROW('summary | ALG^({gamma}) (high c'!$AW$6)+(ROW()-11)/6)), ABS(AL143-INDIRECT("'summary | ALG^({\gamma}) (high cost instances)'!AX"&amp;ROW('summary | ALG^({gamma}) (high c'!$AX$6)+(ROW()-11)/6)), ABS(AM143-INDIRECT("'summary | ALG^({\gamma}) (high cost instances)'!AY"&amp;ROW('summary | ALG^({gamma}) (high c'!$AY$6)+(ROW()-11)/6)))&lt;0.01, "ok", "not ok")</f>
        <v>ok</v>
      </c>
    </row>
    <row r="144">
      <c r="D144" s="80">
        <v>20.0</v>
      </c>
      <c r="E144" s="68" t="s">
        <v>47</v>
      </c>
      <c r="F144" s="21">
        <v>7809.8</v>
      </c>
      <c r="G144" s="21">
        <v>7809.8</v>
      </c>
      <c r="H144" s="21">
        <v>0.0</v>
      </c>
      <c r="I144" s="21">
        <v>11.5234639644623</v>
      </c>
      <c r="J144" s="58"/>
      <c r="K144" s="21">
        <v>6926.45</v>
      </c>
      <c r="L144" s="21">
        <v>6926.45</v>
      </c>
      <c r="M144" s="21">
        <v>0.0</v>
      </c>
      <c r="N144" s="21">
        <v>581.430680990219</v>
      </c>
      <c r="O144" s="58"/>
      <c r="AE144" s="21">
        <v>7322.87</v>
      </c>
      <c r="AF144" s="21">
        <v>7322.87</v>
      </c>
      <c r="AG144" s="21">
        <v>0.0</v>
      </c>
      <c r="AH144" s="21">
        <v>26.1797659397125</v>
      </c>
      <c r="AI144" s="58"/>
      <c r="AJ144" s="21">
        <v>7819.87</v>
      </c>
      <c r="AK144" s="21">
        <v>7819.87</v>
      </c>
      <c r="AL144" s="21">
        <v>0.0</v>
      </c>
      <c r="AM144" s="21">
        <v>6.06713128089905</v>
      </c>
      <c r="AN144" s="58"/>
    </row>
    <row r="145">
      <c r="E145" s="68" t="s">
        <v>48</v>
      </c>
      <c r="F145" s="21">
        <v>7110.83</v>
      </c>
      <c r="G145" s="21">
        <v>7110.83</v>
      </c>
      <c r="H145" s="21">
        <v>0.0</v>
      </c>
      <c r="I145" s="21">
        <v>1.26554608345032</v>
      </c>
      <c r="J145" s="58"/>
      <c r="K145" s="21">
        <v>6241.78999349678</v>
      </c>
      <c r="L145" s="21">
        <v>6241.78999349678</v>
      </c>
      <c r="M145" s="21">
        <v>0.0</v>
      </c>
      <c r="N145" s="21">
        <v>6.83837699890137</v>
      </c>
      <c r="O145" s="58"/>
      <c r="AE145" s="21">
        <v>6729.79</v>
      </c>
      <c r="AF145" s="21">
        <v>6729.79</v>
      </c>
      <c r="AG145" s="21">
        <v>0.0</v>
      </c>
      <c r="AH145" s="21">
        <v>6.83592963218689</v>
      </c>
      <c r="AI145" s="58"/>
      <c r="AJ145" s="21">
        <v>7304.77</v>
      </c>
      <c r="AK145" s="21">
        <v>7304.77</v>
      </c>
      <c r="AL145" s="21">
        <v>0.0</v>
      </c>
      <c r="AM145" s="21">
        <v>2.38092398643494</v>
      </c>
      <c r="AN145" s="58"/>
    </row>
    <row r="146">
      <c r="E146" s="68" t="s">
        <v>49</v>
      </c>
      <c r="F146" s="21">
        <v>8150.57</v>
      </c>
      <c r="G146" s="21">
        <v>8150.57</v>
      </c>
      <c r="H146" s="21">
        <v>0.0</v>
      </c>
      <c r="I146" s="21">
        <v>2.66760468482971</v>
      </c>
      <c r="J146" s="58"/>
      <c r="K146" s="21">
        <v>8123.01</v>
      </c>
      <c r="L146" s="21">
        <v>8123.01</v>
      </c>
      <c r="M146" s="21">
        <v>0.0</v>
      </c>
      <c r="N146" s="21">
        <v>3.81965494155884</v>
      </c>
      <c r="O146" s="58"/>
      <c r="AE146" s="21">
        <v>7463.49</v>
      </c>
      <c r="AF146" s="21">
        <v>7463.49</v>
      </c>
      <c r="AG146" s="21">
        <v>0.0</v>
      </c>
      <c r="AH146" s="21">
        <v>3.93374681472778</v>
      </c>
      <c r="AI146" s="58"/>
      <c r="AJ146" s="21">
        <v>8199.23</v>
      </c>
      <c r="AK146" s="21">
        <v>8199.23</v>
      </c>
      <c r="AL146" s="21">
        <v>0.0</v>
      </c>
      <c r="AM146" s="21">
        <v>3.42342305183411</v>
      </c>
      <c r="AN146" s="58"/>
    </row>
    <row r="147">
      <c r="E147" s="68" t="s">
        <v>50</v>
      </c>
      <c r="F147" s="21">
        <v>8238.7</v>
      </c>
      <c r="G147" s="21">
        <v>8238.7</v>
      </c>
      <c r="H147" s="21">
        <v>0.0</v>
      </c>
      <c r="I147" s="21">
        <v>15.5079567432404</v>
      </c>
      <c r="J147" s="58"/>
      <c r="K147" s="21">
        <v>7822.36</v>
      </c>
      <c r="L147" s="21">
        <v>7822.36</v>
      </c>
      <c r="M147" s="21">
        <v>0.0</v>
      </c>
      <c r="N147" s="21">
        <v>135.600712060928</v>
      </c>
      <c r="O147" s="58"/>
      <c r="AE147" s="21">
        <v>7466.83</v>
      </c>
      <c r="AF147" s="21">
        <v>7466.83</v>
      </c>
      <c r="AG147" s="21">
        <v>0.0</v>
      </c>
      <c r="AH147" s="21">
        <v>87.149582862854</v>
      </c>
      <c r="AI147" s="58"/>
      <c r="AJ147" s="21">
        <v>8100.86</v>
      </c>
      <c r="AK147" s="21">
        <v>8100.86</v>
      </c>
      <c r="AL147" s="21">
        <v>0.0</v>
      </c>
      <c r="AM147" s="21">
        <v>24.4433219432831</v>
      </c>
      <c r="AN147" s="58"/>
    </row>
    <row r="148">
      <c r="E148" s="68" t="s">
        <v>51</v>
      </c>
      <c r="F148" s="21">
        <v>8594.58</v>
      </c>
      <c r="G148" s="21">
        <v>8594.58</v>
      </c>
      <c r="H148" s="21">
        <v>0.0</v>
      </c>
      <c r="I148" s="21">
        <v>31.01748919487</v>
      </c>
      <c r="J148" s="58"/>
      <c r="K148" s="21">
        <v>7715.41</v>
      </c>
      <c r="L148" s="21">
        <v>7715.41</v>
      </c>
      <c r="M148" s="21">
        <v>0.0</v>
      </c>
      <c r="N148" s="21">
        <v>95.85169506073</v>
      </c>
      <c r="O148" s="58"/>
      <c r="AE148" s="21">
        <v>8672.17</v>
      </c>
      <c r="AF148" s="21">
        <v>8672.17</v>
      </c>
      <c r="AG148" s="21">
        <v>0.0</v>
      </c>
      <c r="AH148" s="21">
        <v>112.327084064484</v>
      </c>
      <c r="AI148" s="58"/>
      <c r="AJ148" s="21">
        <v>8594.58000000003</v>
      </c>
      <c r="AK148" s="21">
        <v>8594.58000000003</v>
      </c>
      <c r="AL148" s="21">
        <v>0.0</v>
      </c>
      <c r="AM148" s="21">
        <v>33.8067541122437</v>
      </c>
      <c r="AN148" s="58"/>
    </row>
    <row r="149">
      <c r="E149" s="57" t="s">
        <v>21</v>
      </c>
      <c r="F149" s="26">
        <f t="shared" ref="F149:G149" si="93">AVERAGE(F144:F148)</f>
        <v>7980.896</v>
      </c>
      <c r="G149" s="26">
        <f t="shared" si="93"/>
        <v>7980.896</v>
      </c>
      <c r="H149" s="26">
        <f>100*AVERAGE(H144:H148)</f>
        <v>0</v>
      </c>
      <c r="I149" s="26">
        <f>AVERAGE(I144:I148)</f>
        <v>12.39641213</v>
      </c>
      <c r="J149" s="59" t="str">
        <f>IF(MAX(ABS($F149-INDIRECT("'summary | ALG^({\gamma}) (high cost instances)'!F"&amp;ROW('summary | ALG^({gamma}) (high c'!$F$6)+(ROW()-11)/6)), ABS($G149-INDIRECT("'summary | ALG^({\gamma}) (high cost instances)'!G"&amp;ROW('summary | ALG^({gamma}) (high c'!$G$6)+(ROW()-11)/6)), ABS($H149-INDIRECT("'summary | ALG^({\gamma}) (high cost instances)'!H"&amp;ROW('summary | ALG^({gamma}) (high c'!$H$6)+(ROW()-11)/6)), ABS($I149-INDIRECT("'summary | ALG^({\gamma}) (high cost instances)'!I"&amp;ROW('summary | ALG^({gamma}) (high c'!$I$6)+(ROW()-11)/6)))&lt;0.00001, "ok", "not ok")</f>
        <v>ok</v>
      </c>
      <c r="K149" s="26">
        <f t="shared" ref="K149:L149" si="94">AVERAGE(K144:K148)</f>
        <v>7365.803999</v>
      </c>
      <c r="L149" s="26">
        <f t="shared" si="94"/>
        <v>7365.803999</v>
      </c>
      <c r="M149" s="26">
        <f>100*AVERAGE(M144:M148)</f>
        <v>0</v>
      </c>
      <c r="N149" s="26">
        <f>AVERAGE(N144:N148)</f>
        <v>164.708224</v>
      </c>
      <c r="O149" s="59" t="str">
        <f>IF(MAX(ABS(K149-INDIRECT("'summary | ALG^({\gamma}) (high cost instances)'!L"&amp;ROW('summary | ALG^({gamma}) (high c'!$L$6)+(ROW()-11)/6)), ABS(L149-INDIRECT("'summary | ALG^({\gamma}) (high cost instances)'!M"&amp;ROW('summary | ALG^({gamma}) (high c'!$M$6)+(ROW()-11)/6)), ABS($M149-INDIRECT("'summary | ALG^({\gamma}) (high cost instances)'!N"&amp;ROW('summary | ALG^({gamma}) (high c'!$N$6)+(ROW()-11)/6)), ABS($N149-INDIRECT("'summary | ALG^({\gamma}) (high cost instances)'!O"&amp;ROW('summary | ALG^({gamma}) (high c'!$O$6)+(ROW()-11)/6)))&lt;0.00001, "ok", "not ok")</f>
        <v>ok</v>
      </c>
      <c r="AE149" s="26">
        <f t="shared" ref="AE149:AF149" si="95">AVERAGE(AE144:AE148)</f>
        <v>7531.03</v>
      </c>
      <c r="AF149" s="26">
        <f t="shared" si="95"/>
        <v>7531.03</v>
      </c>
      <c r="AG149" s="26">
        <f>100*AVERAGE(AG144:AG148)</f>
        <v>0</v>
      </c>
      <c r="AH149" s="26">
        <f>AVERAGE(AH144:AH148)</f>
        <v>47.28522186</v>
      </c>
      <c r="AI149" s="59" t="str">
        <f>IF(MAX(ABS(AE149-INDIRECT("'summary | ALG^({\gamma}) (high cost instances)'!AJ"&amp;ROW('summary | ALG^({gamma}) (high c'!$AJ$6)+(ROW()-11)/6)), ABS(AF149-INDIRECT("'summary | ALG^({\gamma}) (high cost instances)'!AK"&amp;ROW('summary | ALG^({gamma}) (high c'!$AK$6)+(ROW()-11)/6)), ABS(AG149-INDIRECT("'summary | ALG^({\gamma}) (high cost instances)'!AL"&amp;ROW('summary | ALG^({gamma}) (high c'!$AL$6)+(ROW()-11)/6)), ABS(AH149-INDIRECT("'summary | ALG^({\gamma}) (high cost instances)'!AM"&amp;ROW('summary | ALG^({gamma}) (high c'!$AM$6)+(ROW()-11)/6)))&lt;0.01, "ok", "not ok")</f>
        <v>ok</v>
      </c>
      <c r="AJ149" s="26">
        <f t="shared" ref="AJ149:AK149" si="96">AVERAGE(AJ144:AJ148)</f>
        <v>8003.862</v>
      </c>
      <c r="AK149" s="26">
        <f t="shared" si="96"/>
        <v>8003.862</v>
      </c>
      <c r="AL149" s="26">
        <f>100*AVERAGE(AL144:AL148)</f>
        <v>0</v>
      </c>
      <c r="AM149" s="26">
        <f>AVERAGE(AM144:AM148)</f>
        <v>14.02431087</v>
      </c>
      <c r="AN149" s="59" t="str">
        <f>IF(MAX(ABS(AJ149-INDIRECT("'summary | ALG^({\gamma}) (high cost instances)'!AV"&amp;ROW('summary | ALG^({gamma}) (high c'!$AV$6)+(ROW()-11)/6)), ABS(AK149-INDIRECT("'summary | ALG^({\gamma}) (high cost instances)'!AW"&amp;ROW('summary | ALG^({gamma}) (high c'!$AW$6)+(ROW()-11)/6)), ABS(AL149-INDIRECT("'summary | ALG^({\gamma}) (high cost instances)'!AX"&amp;ROW('summary | ALG^({gamma}) (high c'!$AX$6)+(ROW()-11)/6)), ABS(AM149-INDIRECT("'summary | ALG^({\gamma}) (high cost instances)'!AY"&amp;ROW('summary | ALG^({gamma}) (high c'!$AY$6)+(ROW()-11)/6)))&lt;0.01, "ok", "not ok")</f>
        <v>ok</v>
      </c>
    </row>
    <row r="150">
      <c r="D150" s="80">
        <v>25.0</v>
      </c>
      <c r="E150" s="68" t="s">
        <v>52</v>
      </c>
      <c r="F150" s="21">
        <v>8786.39</v>
      </c>
      <c r="G150" s="21">
        <v>8786.39</v>
      </c>
      <c r="H150" s="21">
        <v>0.0</v>
      </c>
      <c r="I150" s="21">
        <v>1.74117016792297</v>
      </c>
      <c r="J150" s="58"/>
      <c r="K150" s="21">
        <v>7431.77</v>
      </c>
      <c r="L150" s="21">
        <v>7431.77</v>
      </c>
      <c r="M150" s="21">
        <v>0.0</v>
      </c>
      <c r="N150" s="21">
        <v>7.40405488014221</v>
      </c>
      <c r="O150" s="58"/>
      <c r="AE150" s="21">
        <v>8338.66</v>
      </c>
      <c r="AF150" s="21">
        <v>8338.66</v>
      </c>
      <c r="AG150" s="21">
        <v>0.0</v>
      </c>
      <c r="AH150" s="21">
        <v>8.05488181114197</v>
      </c>
      <c r="AI150" s="58"/>
      <c r="AJ150" s="21">
        <v>8658.63</v>
      </c>
      <c r="AK150" s="21">
        <v>8658.63</v>
      </c>
      <c r="AL150" s="21">
        <v>0.0</v>
      </c>
      <c r="AM150" s="21">
        <v>3.69548487663269</v>
      </c>
      <c r="AN150" s="58"/>
    </row>
    <row r="151">
      <c r="E151" s="68" t="s">
        <v>53</v>
      </c>
      <c r="F151" s="21">
        <v>9444.94</v>
      </c>
      <c r="G151" s="21">
        <v>9444.94</v>
      </c>
      <c r="H151" s="21">
        <v>0.0</v>
      </c>
      <c r="I151" s="21">
        <v>69.2532019615173</v>
      </c>
      <c r="J151" s="58"/>
      <c r="K151" s="21">
        <v>8986.64</v>
      </c>
      <c r="L151" s="21">
        <v>8986.64</v>
      </c>
      <c r="M151" s="21">
        <v>0.0</v>
      </c>
      <c r="N151" s="21">
        <v>265.942602157593</v>
      </c>
      <c r="O151" s="58"/>
      <c r="AE151" s="21">
        <v>8747.5</v>
      </c>
      <c r="AF151" s="21">
        <v>8747.5</v>
      </c>
      <c r="AG151" s="21">
        <v>0.0</v>
      </c>
      <c r="AH151" s="21">
        <v>169.504500150681</v>
      </c>
      <c r="AI151" s="58"/>
      <c r="AJ151" s="21">
        <v>9444.94</v>
      </c>
      <c r="AK151" s="21">
        <v>9444.94</v>
      </c>
      <c r="AL151" s="21">
        <v>0.0</v>
      </c>
      <c r="AM151" s="21">
        <v>191.75607419014</v>
      </c>
      <c r="AN151" s="58"/>
    </row>
    <row r="152">
      <c r="E152" s="68" t="s">
        <v>54</v>
      </c>
      <c r="F152" s="21">
        <v>9933.67</v>
      </c>
      <c r="G152" s="21">
        <v>9933.67</v>
      </c>
      <c r="H152" s="21">
        <v>0.0</v>
      </c>
      <c r="I152" s="21">
        <v>24.0241198539734</v>
      </c>
      <c r="J152" s="58"/>
      <c r="K152" s="21">
        <v>8667.03</v>
      </c>
      <c r="L152" s="21">
        <v>8667.03</v>
      </c>
      <c r="M152" s="21">
        <v>0.0</v>
      </c>
      <c r="N152" s="21">
        <v>104.637427091599</v>
      </c>
      <c r="O152" s="58"/>
      <c r="AE152" s="21">
        <v>9829.86</v>
      </c>
      <c r="AF152" s="21">
        <v>9829.86</v>
      </c>
      <c r="AG152" s="21">
        <v>0.0</v>
      </c>
      <c r="AH152" s="21">
        <v>248.687871932983</v>
      </c>
      <c r="AI152" s="58"/>
      <c r="AJ152" s="21">
        <v>9933.67</v>
      </c>
      <c r="AK152" s="21">
        <v>9933.67</v>
      </c>
      <c r="AL152" s="21">
        <v>0.0</v>
      </c>
      <c r="AM152" s="21">
        <v>46.7358531951904</v>
      </c>
      <c r="AN152" s="58"/>
    </row>
    <row r="153">
      <c r="E153" s="68" t="s">
        <v>55</v>
      </c>
      <c r="F153" s="21">
        <v>9144.21</v>
      </c>
      <c r="G153" s="21">
        <v>9144.21</v>
      </c>
      <c r="H153" s="21">
        <v>0.0</v>
      </c>
      <c r="I153" s="21">
        <v>1.8604199886322</v>
      </c>
      <c r="J153" s="58"/>
      <c r="K153" s="21">
        <v>9068.99</v>
      </c>
      <c r="L153" s="21">
        <v>9068.99</v>
      </c>
      <c r="M153" s="21">
        <v>0.0</v>
      </c>
      <c r="N153" s="21">
        <v>6.54433298110962</v>
      </c>
      <c r="O153" s="58"/>
      <c r="AE153" s="21">
        <v>8019.82</v>
      </c>
      <c r="AF153" s="21">
        <v>8019.82</v>
      </c>
      <c r="AG153" s="21">
        <v>0.0</v>
      </c>
      <c r="AH153" s="21">
        <v>10.7831740379334</v>
      </c>
      <c r="AI153" s="58"/>
      <c r="AJ153" s="21">
        <v>9144.21</v>
      </c>
      <c r="AK153" s="21">
        <v>9144.21</v>
      </c>
      <c r="AL153" s="21">
        <v>0.0</v>
      </c>
      <c r="AM153" s="21">
        <v>3.3513069152832</v>
      </c>
      <c r="AN153" s="58"/>
    </row>
    <row r="154">
      <c r="E154" s="68" t="s">
        <v>56</v>
      </c>
      <c r="F154" s="21">
        <v>10012.98</v>
      </c>
      <c r="G154" s="21">
        <v>10012.98</v>
      </c>
      <c r="H154" s="21">
        <v>0.0</v>
      </c>
      <c r="I154" s="21">
        <v>160.604314804077</v>
      </c>
      <c r="J154" s="58"/>
      <c r="K154" s="21">
        <v>9243.61</v>
      </c>
      <c r="L154" s="21">
        <v>9243.61</v>
      </c>
      <c r="M154" s="21">
        <v>0.0</v>
      </c>
      <c r="N154" s="21">
        <v>507.154896020889</v>
      </c>
      <c r="O154" s="58"/>
      <c r="AE154" s="21">
        <v>10038.5</v>
      </c>
      <c r="AF154" s="21">
        <v>10038.5</v>
      </c>
      <c r="AG154" s="21">
        <v>0.0</v>
      </c>
      <c r="AH154" s="21">
        <v>83.4260499477387</v>
      </c>
      <c r="AI154" s="58"/>
      <c r="AJ154" s="21">
        <v>10012.98</v>
      </c>
      <c r="AK154" s="21">
        <v>10012.98</v>
      </c>
      <c r="AL154" s="21">
        <v>0.0</v>
      </c>
      <c r="AM154" s="21">
        <v>264.980046987534</v>
      </c>
      <c r="AN154" s="58"/>
    </row>
    <row r="155">
      <c r="E155" s="57" t="s">
        <v>21</v>
      </c>
      <c r="F155" s="26">
        <f t="shared" ref="F155:G155" si="97">AVERAGE(F150:F154)</f>
        <v>9464.438</v>
      </c>
      <c r="G155" s="26">
        <f t="shared" si="97"/>
        <v>9464.438</v>
      </c>
      <c r="H155" s="26">
        <f>100*AVERAGE(H150:H154)</f>
        <v>0</v>
      </c>
      <c r="I155" s="26">
        <f>AVERAGE(I150:I154)</f>
        <v>51.49664536</v>
      </c>
      <c r="J155" s="59" t="str">
        <f>IF(MAX(ABS($F155-INDIRECT("'summary | ALG^({\gamma}) (high cost instances)'!F"&amp;ROW('summary | ALG^({gamma}) (high c'!$F$6)+(ROW()-11)/6)), ABS($G155-INDIRECT("'summary | ALG^({\gamma}) (high cost instances)'!G"&amp;ROW('summary | ALG^({gamma}) (high c'!$G$6)+(ROW()-11)/6)), ABS($H155-INDIRECT("'summary | ALG^({\gamma}) (high cost instances)'!H"&amp;ROW('summary | ALG^({gamma}) (high c'!$H$6)+(ROW()-11)/6)), ABS($I155-INDIRECT("'summary | ALG^({\gamma}) (high cost instances)'!I"&amp;ROW('summary | ALG^({gamma}) (high c'!$I$6)+(ROW()-11)/6)))&lt;0.00001, "ok", "not ok")</f>
        <v>ok</v>
      </c>
      <c r="K155" s="26">
        <f t="shared" ref="K155:L155" si="98">AVERAGE(K150:K154)</f>
        <v>8679.608</v>
      </c>
      <c r="L155" s="26">
        <f t="shared" si="98"/>
        <v>8679.608</v>
      </c>
      <c r="M155" s="26">
        <f>100*AVERAGE(M150:M154)</f>
        <v>0</v>
      </c>
      <c r="N155" s="26">
        <f>AVERAGE(N150:N154)</f>
        <v>178.3366626</v>
      </c>
      <c r="O155" s="59" t="str">
        <f>IF(MAX(ABS(K155-INDIRECT("'summary | ALG^({\gamma}) (high cost instances)'!L"&amp;ROW('summary | ALG^({gamma}) (high c'!$L$6)+(ROW()-11)/6)), ABS(L155-INDIRECT("'summary | ALG^({\gamma}) (high cost instances)'!M"&amp;ROW('summary | ALG^({gamma}) (high c'!$M$6)+(ROW()-11)/6)), ABS($M155-INDIRECT("'summary | ALG^({\gamma}) (high cost instances)'!N"&amp;ROW('summary | ALG^({gamma}) (high c'!$N$6)+(ROW()-11)/6)), ABS($N155-INDIRECT("'summary | ALG^({\gamma}) (high cost instances)'!O"&amp;ROW('summary | ALG^({gamma}) (high c'!$O$6)+(ROW()-11)/6)))&lt;0.00001, "ok", "not ok")</f>
        <v>ok</v>
      </c>
      <c r="AE155" s="26">
        <f t="shared" ref="AE155:AF155" si="99">AVERAGE(AE150:AE154)</f>
        <v>8994.868</v>
      </c>
      <c r="AF155" s="26">
        <f t="shared" si="99"/>
        <v>8994.868</v>
      </c>
      <c r="AG155" s="26">
        <f>100*AVERAGE(AG150:AG154)</f>
        <v>0</v>
      </c>
      <c r="AH155" s="26">
        <f>AVERAGE(AH150:AH154)</f>
        <v>104.0912956</v>
      </c>
      <c r="AI155" s="59" t="str">
        <f>IF(MAX(ABS(AE155-INDIRECT("'summary | ALG^({\gamma}) (high cost instances)'!AJ"&amp;ROW('summary | ALG^({gamma}) (high c'!$AJ$6)+(ROW()-11)/6)), ABS(AF155-INDIRECT("'summary | ALG^({\gamma}) (high cost instances)'!AK"&amp;ROW('summary | ALG^({gamma}) (high c'!$AK$6)+(ROW()-11)/6)), ABS(AG155-INDIRECT("'summary | ALG^({\gamma}) (high cost instances)'!AL"&amp;ROW('summary | ALG^({gamma}) (high c'!$AL$6)+(ROW()-11)/6)), ABS(AH155-INDIRECT("'summary | ALG^({\gamma}) (high cost instances)'!AM"&amp;ROW('summary | ALG^({gamma}) (high c'!$AM$6)+(ROW()-11)/6)))&lt;0.01, "ok", "not ok")</f>
        <v>ok</v>
      </c>
      <c r="AJ155" s="26">
        <f t="shared" ref="AJ155:AK155" si="100">AVERAGE(AJ150:AJ154)</f>
        <v>9438.886</v>
      </c>
      <c r="AK155" s="26">
        <f t="shared" si="100"/>
        <v>9438.886</v>
      </c>
      <c r="AL155" s="26">
        <f>100*AVERAGE(AL150:AL154)</f>
        <v>0</v>
      </c>
      <c r="AM155" s="26">
        <f>AVERAGE(AM150:AM154)</f>
        <v>102.1037532</v>
      </c>
      <c r="AN155" s="59" t="str">
        <f>IF(MAX(ABS(AJ155-INDIRECT("'summary | ALG^({\gamma}) (high cost instances)'!AV"&amp;ROW('summary | ALG^({gamma}) (high c'!$AV$6)+(ROW()-11)/6)), ABS(AK155-INDIRECT("'summary | ALG^({\gamma}) (high cost instances)'!AW"&amp;ROW('summary | ALG^({gamma}) (high c'!$AW$6)+(ROW()-11)/6)), ABS(AL155-INDIRECT("'summary | ALG^({\gamma}) (high cost instances)'!AX"&amp;ROW('summary | ALG^({gamma}) (high c'!$AX$6)+(ROW()-11)/6)), ABS(AM155-INDIRECT("'summary | ALG^({\gamma}) (high cost instances)'!AY"&amp;ROW('summary | ALG^({gamma}) (high c'!$AY$6)+(ROW()-11)/6)))&lt;0.01, "ok", "not ok")</f>
        <v>ok</v>
      </c>
    </row>
    <row r="156">
      <c r="D156" s="80">
        <v>30.0</v>
      </c>
      <c r="E156" s="68" t="s">
        <v>57</v>
      </c>
      <c r="F156" s="21">
        <v>11876.77</v>
      </c>
      <c r="G156" s="21">
        <v>11876.77</v>
      </c>
      <c r="H156" s="21">
        <v>0.0</v>
      </c>
      <c r="I156" s="21">
        <v>255.329708099365</v>
      </c>
      <c r="J156" s="58"/>
      <c r="K156" s="21">
        <v>11793.55</v>
      </c>
      <c r="L156" s="21">
        <v>11793.55</v>
      </c>
      <c r="M156" s="21">
        <v>0.0</v>
      </c>
      <c r="N156" s="21">
        <v>760.543845891953</v>
      </c>
      <c r="O156" s="58"/>
      <c r="AE156" s="21">
        <v>11310.43</v>
      </c>
      <c r="AF156" s="21">
        <v>11310.43</v>
      </c>
      <c r="AG156" s="21">
        <v>0.0</v>
      </c>
      <c r="AH156" s="21">
        <v>1280.22979187965</v>
      </c>
      <c r="AI156" s="58"/>
      <c r="AJ156" s="21">
        <v>11876.77</v>
      </c>
      <c r="AK156" s="21">
        <v>11876.77</v>
      </c>
      <c r="AL156" s="21">
        <v>0.0</v>
      </c>
      <c r="AM156" s="21">
        <v>450.964532852173</v>
      </c>
      <c r="AN156" s="58"/>
    </row>
    <row r="157">
      <c r="E157" s="68" t="s">
        <v>58</v>
      </c>
      <c r="F157" s="21">
        <v>10965.19</v>
      </c>
      <c r="G157" s="21">
        <v>10965.19</v>
      </c>
      <c r="H157" s="21">
        <v>0.0</v>
      </c>
      <c r="I157" s="21">
        <v>5.20610499382019</v>
      </c>
      <c r="J157" s="58"/>
      <c r="K157" s="21">
        <v>9849.12</v>
      </c>
      <c r="L157" s="21">
        <v>9849.12</v>
      </c>
      <c r="M157" s="21">
        <v>0.0</v>
      </c>
      <c r="N157" s="21">
        <v>33.7050712108612</v>
      </c>
      <c r="O157" s="58"/>
      <c r="AE157" s="21">
        <v>10190.88</v>
      </c>
      <c r="AF157" s="21">
        <v>10190.88</v>
      </c>
      <c r="AG157" s="21">
        <v>0.0</v>
      </c>
      <c r="AH157" s="21">
        <v>25.4474577903748</v>
      </c>
      <c r="AI157" s="58"/>
      <c r="AJ157" s="21">
        <v>10965.19</v>
      </c>
      <c r="AK157" s="21">
        <v>10965.19</v>
      </c>
      <c r="AL157" s="21">
        <v>0.0</v>
      </c>
      <c r="AM157" s="21">
        <v>8.02329087257385</v>
      </c>
      <c r="AN157" s="58"/>
    </row>
    <row r="158">
      <c r="E158" s="68" t="s">
        <v>59</v>
      </c>
      <c r="F158" s="21">
        <v>11407.41</v>
      </c>
      <c r="G158" s="21">
        <v>11407.41</v>
      </c>
      <c r="H158" s="21">
        <v>0.0</v>
      </c>
      <c r="I158" s="21">
        <v>7.09297800064087</v>
      </c>
      <c r="J158" s="58"/>
      <c r="K158" s="21">
        <v>11354.38</v>
      </c>
      <c r="L158" s="21">
        <v>11354.38</v>
      </c>
      <c r="M158" s="21">
        <v>0.0</v>
      </c>
      <c r="N158" s="21">
        <v>17.4018940925598</v>
      </c>
      <c r="O158" s="58"/>
      <c r="AE158" s="21">
        <v>11417.77</v>
      </c>
      <c r="AF158" s="21">
        <v>11417.77</v>
      </c>
      <c r="AG158" s="21">
        <v>0.0</v>
      </c>
      <c r="AH158" s="21">
        <v>26.5041139125824</v>
      </c>
      <c r="AI158" s="58"/>
      <c r="AJ158" s="21">
        <v>11407.41</v>
      </c>
      <c r="AK158" s="21">
        <v>11407.41</v>
      </c>
      <c r="AL158" s="21">
        <v>0.0</v>
      </c>
      <c r="AM158" s="21">
        <v>10.2144219875336</v>
      </c>
      <c r="AN158" s="58"/>
    </row>
    <row r="159">
      <c r="E159" s="68" t="s">
        <v>60</v>
      </c>
      <c r="F159" s="21">
        <v>9918.98</v>
      </c>
      <c r="G159" s="21">
        <v>9918.98</v>
      </c>
      <c r="H159" s="21">
        <v>0.0</v>
      </c>
      <c r="I159" s="21">
        <v>9.73795914649963</v>
      </c>
      <c r="J159" s="58"/>
      <c r="K159" s="21">
        <v>9766.91</v>
      </c>
      <c r="L159" s="21">
        <v>9766.91</v>
      </c>
      <c r="M159" s="21">
        <v>0.0</v>
      </c>
      <c r="N159" s="21">
        <v>16.3588700294495</v>
      </c>
      <c r="O159" s="58"/>
      <c r="AE159" s="21">
        <v>9289.55</v>
      </c>
      <c r="AF159" s="21">
        <v>9289.55</v>
      </c>
      <c r="AG159" s="21">
        <v>0.0</v>
      </c>
      <c r="AH159" s="21">
        <v>20.4268200397491</v>
      </c>
      <c r="AI159" s="58"/>
      <c r="AJ159" s="21">
        <v>9918.98</v>
      </c>
      <c r="AK159" s="21">
        <v>9918.98</v>
      </c>
      <c r="AL159" s="21">
        <v>0.0</v>
      </c>
      <c r="AM159" s="21">
        <v>14.9457819461823</v>
      </c>
      <c r="AN159" s="58"/>
    </row>
    <row r="160">
      <c r="E160" s="68" t="s">
        <v>61</v>
      </c>
      <c r="F160" s="21">
        <v>9813.58</v>
      </c>
      <c r="G160" s="21">
        <v>9813.58</v>
      </c>
      <c r="H160" s="21">
        <v>0.0</v>
      </c>
      <c r="I160" s="21">
        <v>43.0116879940033</v>
      </c>
      <c r="J160" s="58"/>
      <c r="K160" s="21">
        <v>8514.83</v>
      </c>
      <c r="L160" s="21">
        <v>8514.83</v>
      </c>
      <c r="M160" s="21">
        <v>0.0</v>
      </c>
      <c r="N160" s="21">
        <v>2770.97910380363</v>
      </c>
      <c r="O160" s="58"/>
      <c r="AE160" s="21">
        <v>9263.04</v>
      </c>
      <c r="AF160" s="21">
        <v>9263.04</v>
      </c>
      <c r="AG160" s="21">
        <v>0.0</v>
      </c>
      <c r="AH160" s="21">
        <v>3339.5979180336</v>
      </c>
      <c r="AI160" s="58"/>
      <c r="AJ160" s="21">
        <v>9921.69</v>
      </c>
      <c r="AK160" s="21">
        <v>9921.69</v>
      </c>
      <c r="AL160" s="21">
        <v>0.0</v>
      </c>
      <c r="AM160" s="21">
        <v>357.708580732346</v>
      </c>
      <c r="AN160" s="58"/>
    </row>
    <row r="161">
      <c r="E161" s="57" t="s">
        <v>21</v>
      </c>
      <c r="F161" s="26">
        <f t="shared" ref="F161:G161" si="101">AVERAGE(F156:F160)</f>
        <v>10796.386</v>
      </c>
      <c r="G161" s="26">
        <f t="shared" si="101"/>
        <v>10796.386</v>
      </c>
      <c r="H161" s="26">
        <f>100*AVERAGE(H156:H160)</f>
        <v>0</v>
      </c>
      <c r="I161" s="26">
        <f>AVERAGE(I156:I160)</f>
        <v>64.07568765</v>
      </c>
      <c r="J161" s="59" t="str">
        <f>IF(MAX(ABS($F161-INDIRECT("'summary | ALG^({\gamma}) (high cost instances)'!F"&amp;ROW('summary | ALG^({gamma}) (high c'!$F$6)+(ROW()-11)/6)), ABS($G161-INDIRECT("'summary | ALG^({\gamma}) (high cost instances)'!G"&amp;ROW('summary | ALG^({gamma}) (high c'!$G$6)+(ROW()-11)/6)), ABS($H161-INDIRECT("'summary | ALG^({\gamma}) (high cost instances)'!H"&amp;ROW('summary | ALG^({gamma}) (high c'!$H$6)+(ROW()-11)/6)), ABS($I161-INDIRECT("'summary | ALG^({\gamma}) (high cost instances)'!I"&amp;ROW('summary | ALG^({gamma}) (high c'!$I$6)+(ROW()-11)/6)))&lt;0.00001, "ok", "not ok")</f>
        <v>ok</v>
      </c>
      <c r="K161" s="26">
        <f t="shared" ref="K161:L161" si="102">AVERAGE(K156:K160)</f>
        <v>10255.758</v>
      </c>
      <c r="L161" s="26">
        <f t="shared" si="102"/>
        <v>10255.758</v>
      </c>
      <c r="M161" s="26">
        <f>100*AVERAGE(M156:M160)</f>
        <v>0</v>
      </c>
      <c r="N161" s="26">
        <f>AVERAGE(N156:N160)</f>
        <v>719.797757</v>
      </c>
      <c r="O161" s="59" t="str">
        <f>IF(MAX(ABS(K161-INDIRECT("'summary | ALG^({\gamma}) (high cost instances)'!L"&amp;ROW('summary | ALG^({gamma}) (high c'!$L$6)+(ROW()-11)/6)), ABS(L161-INDIRECT("'summary | ALG^({\gamma}) (high cost instances)'!M"&amp;ROW('summary | ALG^({gamma}) (high c'!$M$6)+(ROW()-11)/6)), ABS($M161-INDIRECT("'summary | ALG^({\gamma}) (high cost instances)'!N"&amp;ROW('summary | ALG^({gamma}) (high c'!$N$6)+(ROW()-11)/6)), ABS($N161-INDIRECT("'summary | ALG^({\gamma}) (high cost instances)'!O"&amp;ROW('summary | ALG^({gamma}) (high c'!$O$6)+(ROW()-11)/6)))&lt;0.00001, "ok", "not ok")</f>
        <v>ok</v>
      </c>
      <c r="AE161" s="26">
        <f t="shared" ref="AE161:AF161" si="103">AVERAGE(AE156:AE160)</f>
        <v>10294.334</v>
      </c>
      <c r="AF161" s="26">
        <f t="shared" si="103"/>
        <v>10294.334</v>
      </c>
      <c r="AG161" s="26">
        <f>100*AVERAGE(AG156:AG160)</f>
        <v>0</v>
      </c>
      <c r="AH161" s="26">
        <f>AVERAGE(AH156:AH160)</f>
        <v>938.4412203</v>
      </c>
      <c r="AI161" s="59" t="str">
        <f>IF(MAX(ABS(AE161-INDIRECT("'summary | ALG^({\gamma}) (high cost instances)'!AJ"&amp;ROW('summary | ALG^({gamma}) (high c'!$AJ$6)+(ROW()-11)/6)), ABS(AF161-INDIRECT("'summary | ALG^({\gamma}) (high cost instances)'!AK"&amp;ROW('summary | ALG^({gamma}) (high c'!$AK$6)+(ROW()-11)/6)), ABS(AG161-INDIRECT("'summary | ALG^({\gamma}) (high cost instances)'!AL"&amp;ROW('summary | ALG^({gamma}) (high c'!$AL$6)+(ROW()-11)/6)), ABS(AH161-INDIRECT("'summary | ALG^({\gamma}) (high cost instances)'!AM"&amp;ROW('summary | ALG^({gamma}) (high c'!$AM$6)+(ROW()-11)/6)))&lt;0.01, "ok", "not ok")</f>
        <v>ok</v>
      </c>
      <c r="AJ161" s="26">
        <f t="shared" ref="AJ161:AK161" si="104">AVERAGE(AJ156:AJ160)</f>
        <v>10818.008</v>
      </c>
      <c r="AK161" s="26">
        <f t="shared" si="104"/>
        <v>10818.008</v>
      </c>
      <c r="AL161" s="26">
        <f>100*AVERAGE(AL156:AL160)</f>
        <v>0</v>
      </c>
      <c r="AM161" s="26">
        <f>AVERAGE(AM156:AM160)</f>
        <v>168.3713217</v>
      </c>
      <c r="AN161" s="59" t="str">
        <f>IF(MAX(ABS(AJ161-INDIRECT("'summary | ALG^({\gamma}) (high cost instances)'!AV"&amp;ROW('summary | ALG^({gamma}) (high c'!$AV$6)+(ROW()-11)/6)), ABS(AK161-INDIRECT("'summary | ALG^({\gamma}) (high cost instances)'!AW"&amp;ROW('summary | ALG^({gamma}) (high c'!$AW$6)+(ROW()-11)/6)), ABS(AL161-INDIRECT("'summary | ALG^({\gamma}) (high cost instances)'!AX"&amp;ROW('summary | ALG^({gamma}) (high c'!$AX$6)+(ROW()-11)/6)), ABS(AM161-INDIRECT("'summary | ALG^({\gamma}) (high cost instances)'!AY"&amp;ROW('summary | ALG^({gamma}) (high c'!$AY$6)+(ROW()-11)/6)))&lt;0.01, "ok", "not ok")</f>
        <v>ok</v>
      </c>
    </row>
    <row r="162">
      <c r="D162" s="80">
        <v>35.0</v>
      </c>
      <c r="E162" s="68" t="s">
        <v>62</v>
      </c>
      <c r="F162" s="21">
        <v>11632.36</v>
      </c>
      <c r="G162" s="21">
        <v>11632.36</v>
      </c>
      <c r="H162" s="21">
        <v>0.0</v>
      </c>
      <c r="I162" s="21">
        <v>32.0592639446259</v>
      </c>
      <c r="J162" s="58"/>
      <c r="K162" s="21">
        <v>10217.26</v>
      </c>
      <c r="L162" s="21">
        <v>10217.26</v>
      </c>
      <c r="M162" s="21">
        <v>0.0</v>
      </c>
      <c r="N162" s="21">
        <v>922.139092922211</v>
      </c>
      <c r="O162" s="58"/>
      <c r="AE162" s="21">
        <v>11154.67</v>
      </c>
      <c r="AF162" s="21">
        <v>11154.67</v>
      </c>
      <c r="AG162" s="21">
        <v>0.0</v>
      </c>
      <c r="AH162" s="21">
        <v>255.769255876541</v>
      </c>
      <c r="AI162" s="58"/>
      <c r="AJ162" s="21">
        <v>11632.36</v>
      </c>
      <c r="AK162" s="21">
        <v>11632.36</v>
      </c>
      <c r="AL162" s="21">
        <v>0.0</v>
      </c>
      <c r="AM162" s="21">
        <v>32.8618049621582</v>
      </c>
      <c r="AN162" s="58"/>
    </row>
    <row r="163">
      <c r="E163" s="68" t="s">
        <v>63</v>
      </c>
      <c r="F163" s="21">
        <v>10739.43</v>
      </c>
      <c r="G163" s="21">
        <v>10739.43</v>
      </c>
      <c r="H163" s="21">
        <v>0.0</v>
      </c>
      <c r="I163" s="21">
        <v>15.7088582515717</v>
      </c>
      <c r="J163" s="58"/>
      <c r="K163" s="21">
        <v>9494.91</v>
      </c>
      <c r="L163" s="21">
        <v>9494.91</v>
      </c>
      <c r="M163" s="21">
        <v>0.0</v>
      </c>
      <c r="N163" s="21">
        <v>36.8100979328155</v>
      </c>
      <c r="O163" s="58"/>
      <c r="AE163" s="21">
        <v>9962.95</v>
      </c>
      <c r="AF163" s="21">
        <v>9962.95</v>
      </c>
      <c r="AG163" s="21">
        <v>0.0</v>
      </c>
      <c r="AH163" s="21">
        <v>36.9259598255157</v>
      </c>
      <c r="AI163" s="58"/>
      <c r="AJ163" s="21">
        <v>10702.62</v>
      </c>
      <c r="AK163" s="21">
        <v>10702.62</v>
      </c>
      <c r="AL163" s="21">
        <v>0.0</v>
      </c>
      <c r="AM163" s="21">
        <v>15.1457371711731</v>
      </c>
      <c r="AN163" s="58"/>
    </row>
    <row r="164">
      <c r="E164" s="68" t="s">
        <v>64</v>
      </c>
      <c r="F164" s="21">
        <v>13105.31</v>
      </c>
      <c r="G164" s="21">
        <v>13105.31</v>
      </c>
      <c r="H164" s="21">
        <v>0.0</v>
      </c>
      <c r="I164" s="21">
        <v>486.709762811661</v>
      </c>
      <c r="J164" s="58"/>
      <c r="K164" s="21">
        <v>11932.49</v>
      </c>
      <c r="L164" s="21">
        <v>11803.1998623522</v>
      </c>
      <c r="M164" s="21">
        <v>0.0108351347998439</v>
      </c>
      <c r="N164" s="21">
        <v>7204.17091608048</v>
      </c>
      <c r="O164" s="58"/>
      <c r="AE164" s="21">
        <v>13061.95</v>
      </c>
      <c r="AF164" s="21">
        <v>13060.95</v>
      </c>
      <c r="AG164" s="21">
        <v>7.65582474287391E-5</v>
      </c>
      <c r="AH164" s="21">
        <v>6020.01881694794</v>
      </c>
      <c r="AI164" s="58"/>
      <c r="AJ164" s="21">
        <v>13105.31</v>
      </c>
      <c r="AK164" s="21">
        <v>13105.31</v>
      </c>
      <c r="AL164" s="21">
        <v>0.0</v>
      </c>
      <c r="AM164" s="21">
        <v>1053.1706662178</v>
      </c>
      <c r="AN164" s="58"/>
    </row>
    <row r="165">
      <c r="E165" s="68" t="s">
        <v>65</v>
      </c>
      <c r="F165" s="21">
        <v>10551.259978307</v>
      </c>
      <c r="G165" s="21">
        <v>10551.259978307</v>
      </c>
      <c r="H165" s="21">
        <v>0.0</v>
      </c>
      <c r="I165" s="21">
        <v>270.982901096344</v>
      </c>
      <c r="J165" s="58"/>
      <c r="K165" s="21">
        <v>10475.68</v>
      </c>
      <c r="L165" s="21">
        <v>10475.68</v>
      </c>
      <c r="M165" s="21">
        <v>0.0</v>
      </c>
      <c r="N165" s="21">
        <v>613.181143045425</v>
      </c>
      <c r="O165" s="58"/>
      <c r="AE165" s="21">
        <v>10292.79</v>
      </c>
      <c r="AF165" s="21">
        <v>10292.79</v>
      </c>
      <c r="AG165" s="21">
        <v>0.0</v>
      </c>
      <c r="AH165" s="21">
        <v>6016.13129496574</v>
      </c>
      <c r="AI165" s="58"/>
      <c r="AJ165" s="21">
        <v>10655.78</v>
      </c>
      <c r="AK165" s="21">
        <v>10655.78</v>
      </c>
      <c r="AL165" s="21">
        <v>0.0</v>
      </c>
      <c r="AM165" s="21">
        <v>1335.67020797729</v>
      </c>
      <c r="AN165" s="58"/>
    </row>
    <row r="166">
      <c r="E166" s="68" t="s">
        <v>66</v>
      </c>
      <c r="F166" s="21">
        <v>11160.68</v>
      </c>
      <c r="G166" s="21">
        <v>11160.68</v>
      </c>
      <c r="H166" s="21">
        <v>0.0</v>
      </c>
      <c r="I166" s="21">
        <v>49.3640947341919</v>
      </c>
      <c r="J166" s="58"/>
      <c r="K166" s="21">
        <v>9490.83</v>
      </c>
      <c r="L166" s="21">
        <v>9385.65588398221</v>
      </c>
      <c r="M166" s="21">
        <v>0.0110816562953702</v>
      </c>
      <c r="N166" s="21">
        <v>7216.41671323776</v>
      </c>
      <c r="O166" s="58"/>
      <c r="AE166" s="21">
        <v>10072.26</v>
      </c>
      <c r="AF166" s="21">
        <v>10072.26</v>
      </c>
      <c r="AG166" s="21">
        <v>0.0</v>
      </c>
      <c r="AH166" s="21">
        <v>1120.3188431263</v>
      </c>
      <c r="AI166" s="58"/>
      <c r="AJ166" s="21">
        <v>11249.02</v>
      </c>
      <c r="AK166" s="21">
        <v>11249.02</v>
      </c>
      <c r="AL166" s="21">
        <v>0.0</v>
      </c>
      <c r="AM166" s="21">
        <v>513.124204874039</v>
      </c>
      <c r="AN166" s="58"/>
    </row>
    <row r="167">
      <c r="E167" s="57" t="s">
        <v>21</v>
      </c>
      <c r="F167" s="26">
        <f t="shared" ref="F167:G167" si="105">AVERAGE(F162:F166)</f>
        <v>11437.808</v>
      </c>
      <c r="G167" s="26">
        <f t="shared" si="105"/>
        <v>11437.808</v>
      </c>
      <c r="H167" s="26">
        <f>100*AVERAGE(H162:H166)</f>
        <v>0</v>
      </c>
      <c r="I167" s="26">
        <f>AVERAGE(I162:I166)</f>
        <v>170.9649762</v>
      </c>
      <c r="J167" s="59" t="str">
        <f>IF(MAX(ABS($F167-INDIRECT("'summary | ALG^({\gamma}) (high cost instances)'!F"&amp;ROW('summary | ALG^({gamma}) (high c'!$F$6)+(ROW()-11)/6)), ABS($G167-INDIRECT("'summary | ALG^({\gamma}) (high cost instances)'!G"&amp;ROW('summary | ALG^({gamma}) (high c'!$G$6)+(ROW()-11)/6)), ABS($H167-INDIRECT("'summary | ALG^({\gamma}) (high cost instances)'!H"&amp;ROW('summary | ALG^({gamma}) (high c'!$H$6)+(ROW()-11)/6)), ABS($I167-INDIRECT("'summary | ALG^({\gamma}) (high cost instances)'!I"&amp;ROW('summary | ALG^({gamma}) (high c'!$I$6)+(ROW()-11)/6)))&lt;0.00001, "ok", "not ok")</f>
        <v>ok</v>
      </c>
      <c r="K167" s="26">
        <f t="shared" ref="K167:L167" si="106">AVERAGE(K162:K166)</f>
        <v>10322.234</v>
      </c>
      <c r="L167" s="26">
        <f t="shared" si="106"/>
        <v>10275.34115</v>
      </c>
      <c r="M167" s="26">
        <f>100*AVERAGE(M162:M166)</f>
        <v>0.4383358219</v>
      </c>
      <c r="N167" s="26">
        <f>AVERAGE(N162:N166)</f>
        <v>3198.543593</v>
      </c>
      <c r="O167" s="59" t="str">
        <f>IF(MAX(ABS(K167-INDIRECT("'summary | ALG^({\gamma}) (high cost instances)'!L"&amp;ROW('summary | ALG^({gamma}) (high c'!$L$6)+(ROW()-11)/6)), ABS(L167-INDIRECT("'summary | ALG^({\gamma}) (high cost instances)'!M"&amp;ROW('summary | ALG^({gamma}) (high c'!$M$6)+(ROW()-11)/6)), ABS($M167-INDIRECT("'summary | ALG^({\gamma}) (high cost instances)'!N"&amp;ROW('summary | ALG^({gamma}) (high c'!$N$6)+(ROW()-11)/6)), ABS($N167-INDIRECT("'summary | ALG^({\gamma}) (high cost instances)'!O"&amp;ROW('summary | ALG^({gamma}) (high c'!$O$6)+(ROW()-11)/6)))&lt;0.00001, "ok", "not ok")</f>
        <v>ok</v>
      </c>
      <c r="AE167" s="26">
        <f t="shared" ref="AE167:AF167" si="107">AVERAGE(AE162:AE166)</f>
        <v>10908.924</v>
      </c>
      <c r="AF167" s="26">
        <f t="shared" si="107"/>
        <v>10908.724</v>
      </c>
      <c r="AG167" s="26">
        <f>100*AVERAGE(AG162:AG166)</f>
        <v>0.001531164949</v>
      </c>
      <c r="AH167" s="26">
        <f>AVERAGE(AH162:AH166)</f>
        <v>2689.832834</v>
      </c>
      <c r="AI167" s="59" t="str">
        <f>IF(MAX(ABS(AE167-INDIRECT("'summary | ALG^({\gamma}) (high cost instances)'!AJ"&amp;ROW('summary | ALG^({gamma}) (high c'!$AJ$6)+(ROW()-11)/6)), ABS(AF167-INDIRECT("'summary | ALG^({\gamma}) (high cost instances)'!AK"&amp;ROW('summary | ALG^({gamma}) (high c'!$AK$6)+(ROW()-11)/6)), ABS(AG167-INDIRECT("'summary | ALG^({\gamma}) (high cost instances)'!AL"&amp;ROW('summary | ALG^({gamma}) (high c'!$AL$6)+(ROW()-11)/6)), ABS(AH167-INDIRECT("'summary | ALG^({\gamma}) (high cost instances)'!AM"&amp;ROW('summary | ALG^({gamma}) (high c'!$AM$6)+(ROW()-11)/6)))&lt;0.01, "ok", "not ok")</f>
        <v>ok</v>
      </c>
      <c r="AJ167" s="26">
        <f t="shared" ref="AJ167:AK167" si="108">AVERAGE(AJ162:AJ166)</f>
        <v>11469.018</v>
      </c>
      <c r="AK167" s="26">
        <f t="shared" si="108"/>
        <v>11469.018</v>
      </c>
      <c r="AL167" s="26">
        <f>100*AVERAGE(AL162:AL166)</f>
        <v>0</v>
      </c>
      <c r="AM167" s="26">
        <f>AVERAGE(AM162:AM166)</f>
        <v>589.9945242</v>
      </c>
      <c r="AN167" s="59" t="str">
        <f>IF(MAX(ABS(AJ167-INDIRECT("'summary | ALG^({\gamma}) (high cost instances)'!AV"&amp;ROW('summary | ALG^({gamma}) (high c'!$AV$6)+(ROW()-11)/6)), ABS(AK167-INDIRECT("'summary | ALG^({\gamma}) (high cost instances)'!AW"&amp;ROW('summary | ALG^({gamma}) (high c'!$AW$6)+(ROW()-11)/6)), ABS(AL167-INDIRECT("'summary | ALG^({\gamma}) (high cost instances)'!AX"&amp;ROW('summary | ALG^({gamma}) (high c'!$AX$6)+(ROW()-11)/6)), ABS(AM167-INDIRECT("'summary | ALG^({\gamma}) (high cost instances)'!AY"&amp;ROW('summary | ALG^({gamma}) (high c'!$AY$6)+(ROW()-11)/6)))&lt;0.01, "ok", "not ok")</f>
        <v>ok</v>
      </c>
    </row>
    <row r="168">
      <c r="D168" s="80">
        <v>40.0</v>
      </c>
      <c r="E168" s="68" t="s">
        <v>67</v>
      </c>
      <c r="F168" s="21">
        <v>12988.85</v>
      </c>
      <c r="G168" s="21">
        <v>12988.85</v>
      </c>
      <c r="H168" s="21">
        <v>0.0</v>
      </c>
      <c r="I168" s="21">
        <v>1924.66570711136</v>
      </c>
      <c r="J168" s="58"/>
      <c r="K168" s="61">
        <v>12964.67</v>
      </c>
      <c r="L168" s="61">
        <v>12964.67</v>
      </c>
      <c r="M168" s="61">
        <v>0.0</v>
      </c>
      <c r="N168" s="61">
        <v>5883.13724207878</v>
      </c>
      <c r="O168" s="58"/>
      <c r="AE168" s="61">
        <v>12309.35</v>
      </c>
      <c r="AF168" s="61">
        <v>12308.35</v>
      </c>
      <c r="AG168" s="61">
        <v>8.12390581140647E-5</v>
      </c>
      <c r="AH168" s="61">
        <v>4386.73351287842</v>
      </c>
      <c r="AI168" s="58"/>
      <c r="AJ168" s="21">
        <v>12988.85</v>
      </c>
      <c r="AK168" s="21">
        <v>12988.85</v>
      </c>
      <c r="AL168" s="21">
        <v>0.0</v>
      </c>
      <c r="AM168" s="21">
        <v>3427.44468688965</v>
      </c>
      <c r="AN168" s="58"/>
    </row>
    <row r="169">
      <c r="E169" s="68" t="s">
        <v>68</v>
      </c>
      <c r="F169" s="21">
        <v>11440.65</v>
      </c>
      <c r="G169" s="21">
        <v>11440.65</v>
      </c>
      <c r="H169" s="21">
        <v>0.0</v>
      </c>
      <c r="I169" s="21">
        <v>39.9937970638275</v>
      </c>
      <c r="J169" s="58"/>
      <c r="K169" s="21">
        <v>11034.59</v>
      </c>
      <c r="L169" s="21">
        <v>11034.59</v>
      </c>
      <c r="M169" s="21">
        <v>0.0</v>
      </c>
      <c r="N169" s="21">
        <v>156.026059865952</v>
      </c>
      <c r="O169" s="58"/>
      <c r="AE169" s="21">
        <v>10516.1</v>
      </c>
      <c r="AF169" s="21">
        <v>10516.1</v>
      </c>
      <c r="AG169" s="21">
        <v>0.0</v>
      </c>
      <c r="AH169" s="21">
        <v>2630.99283790588</v>
      </c>
      <c r="AI169" s="58"/>
      <c r="AJ169" s="21">
        <v>11481.3800000001</v>
      </c>
      <c r="AK169" s="21">
        <v>11481.3800000001</v>
      </c>
      <c r="AL169" s="21">
        <v>0.0</v>
      </c>
      <c r="AM169" s="21">
        <v>160.959444999695</v>
      </c>
      <c r="AN169" s="58"/>
    </row>
    <row r="170">
      <c r="E170" s="68" t="s">
        <v>69</v>
      </c>
      <c r="F170" s="21">
        <v>12898.74</v>
      </c>
      <c r="G170" s="21">
        <v>12898.74</v>
      </c>
      <c r="H170" s="21">
        <v>0.0</v>
      </c>
      <c r="I170" s="21">
        <v>22.6794421672821</v>
      </c>
      <c r="J170" s="58"/>
      <c r="K170" s="21">
        <v>11319.61</v>
      </c>
      <c r="L170" s="21">
        <v>11319.61</v>
      </c>
      <c r="M170" s="21">
        <v>0.0</v>
      </c>
      <c r="N170" s="21">
        <v>106.733200073242</v>
      </c>
      <c r="O170" s="58"/>
      <c r="AE170" s="21">
        <v>12181.96</v>
      </c>
      <c r="AF170" s="21">
        <v>12181.96</v>
      </c>
      <c r="AG170" s="21">
        <v>0.0</v>
      </c>
      <c r="AH170" s="21">
        <v>148.352656841278</v>
      </c>
      <c r="AI170" s="58"/>
      <c r="AJ170" s="21">
        <v>12898.74</v>
      </c>
      <c r="AK170" s="21">
        <v>12898.74</v>
      </c>
      <c r="AL170" s="21">
        <v>0.0</v>
      </c>
      <c r="AM170" s="21">
        <v>62.6863069534302</v>
      </c>
      <c r="AN170" s="58"/>
    </row>
    <row r="171">
      <c r="E171" s="68" t="s">
        <v>70</v>
      </c>
      <c r="F171" s="21">
        <v>11707.22</v>
      </c>
      <c r="G171" s="21">
        <v>11707.22</v>
      </c>
      <c r="H171" s="21">
        <v>0.0</v>
      </c>
      <c r="I171" s="21">
        <v>59.9113790988922</v>
      </c>
      <c r="J171" s="58"/>
      <c r="K171" s="21">
        <v>11614.94</v>
      </c>
      <c r="L171" s="21">
        <v>11614.94</v>
      </c>
      <c r="M171" s="21">
        <v>0.0</v>
      </c>
      <c r="N171" s="21">
        <v>64.8917009830475</v>
      </c>
      <c r="O171" s="58"/>
      <c r="AE171" s="21">
        <v>10779.35</v>
      </c>
      <c r="AF171" s="21">
        <v>10779.35</v>
      </c>
      <c r="AG171" s="21">
        <v>0.0</v>
      </c>
      <c r="AH171" s="21">
        <v>1401.47728896141</v>
      </c>
      <c r="AI171" s="58"/>
      <c r="AJ171" s="21">
        <v>11851.04</v>
      </c>
      <c r="AK171" s="21">
        <v>11851.04</v>
      </c>
      <c r="AL171" s="21">
        <v>0.0</v>
      </c>
      <c r="AM171" s="21">
        <v>38.3080492019653</v>
      </c>
      <c r="AN171" s="58"/>
    </row>
    <row r="172">
      <c r="E172" s="68" t="s">
        <v>71</v>
      </c>
      <c r="F172" s="21">
        <v>12787.79</v>
      </c>
      <c r="G172" s="21">
        <v>12787.79</v>
      </c>
      <c r="H172" s="21">
        <v>0.0</v>
      </c>
      <c r="I172" s="21">
        <v>89.4674956798553</v>
      </c>
      <c r="J172" s="58"/>
      <c r="K172" s="21">
        <v>12764.8099083102</v>
      </c>
      <c r="L172" s="21">
        <v>12764.8099083102</v>
      </c>
      <c r="M172" s="21">
        <v>0.0</v>
      </c>
      <c r="N172" s="21">
        <v>929.22383594513</v>
      </c>
      <c r="O172" s="58"/>
      <c r="AE172" s="21">
        <v>12350.31</v>
      </c>
      <c r="AF172" s="21">
        <v>12350.31</v>
      </c>
      <c r="AG172" s="21">
        <v>0.0</v>
      </c>
      <c r="AH172" s="21">
        <v>3194.85972189903</v>
      </c>
      <c r="AI172" s="58"/>
      <c r="AJ172" s="21">
        <v>12787.79</v>
      </c>
      <c r="AK172" s="21">
        <v>12787.79</v>
      </c>
      <c r="AL172" s="21">
        <v>0.0</v>
      </c>
      <c r="AM172" s="21">
        <v>65.8440999984741</v>
      </c>
      <c r="AN172" s="58"/>
    </row>
    <row r="173">
      <c r="E173" s="57" t="s">
        <v>21</v>
      </c>
      <c r="F173" s="26">
        <f t="shared" ref="F173:G173" si="109">AVERAGE(F168:F172)</f>
        <v>12364.65</v>
      </c>
      <c r="G173" s="26">
        <f t="shared" si="109"/>
        <v>12364.65</v>
      </c>
      <c r="H173" s="26">
        <f>100*AVERAGE(H168:H172)</f>
        <v>0</v>
      </c>
      <c r="I173" s="26">
        <f>AVERAGE(I168:I172)</f>
        <v>427.3435642</v>
      </c>
      <c r="J173" s="59" t="str">
        <f>IF(MAX(ABS($F173-INDIRECT("'summary | ALG^({\gamma}) (high cost instances)'!F"&amp;ROW('summary | ALG^({gamma}) (high c'!$F$6)+(ROW()-11)/6)), ABS($G173-INDIRECT("'summary | ALG^({\gamma}) (high cost instances)'!G"&amp;ROW('summary | ALG^({gamma}) (high c'!$G$6)+(ROW()-11)/6)), ABS($H173-INDIRECT("'summary | ALG^({\gamma}) (high cost instances)'!H"&amp;ROW('summary | ALG^({gamma}) (high c'!$H$6)+(ROW()-11)/6)), ABS($I173-INDIRECT("'summary | ALG^({\gamma}) (high cost instances)'!I"&amp;ROW('summary | ALG^({gamma}) (high c'!$I$6)+(ROW()-11)/6)))&lt;0.00001, "ok", "not ok")</f>
        <v>ok</v>
      </c>
      <c r="K173" s="26">
        <f t="shared" ref="K173:L173" si="110">AVERAGE(K168:K172)</f>
        <v>11939.72398</v>
      </c>
      <c r="L173" s="26">
        <f t="shared" si="110"/>
        <v>11939.72398</v>
      </c>
      <c r="M173" s="26">
        <f>100*AVERAGE(M168:M172)</f>
        <v>0</v>
      </c>
      <c r="N173" s="26">
        <f>AVERAGE(N168:N172)</f>
        <v>1428.002408</v>
      </c>
      <c r="O173" s="59" t="str">
        <f>IF(MAX(ABS(K173-INDIRECT("'summary | ALG^({\gamma}) (high cost instances)'!L"&amp;ROW('summary | ALG^({gamma}) (high c'!$L$6)+(ROW()-11)/6)), ABS(L173-INDIRECT("'summary | ALG^({\gamma}) (high cost instances)'!M"&amp;ROW('summary | ALG^({gamma}) (high c'!$M$6)+(ROW()-11)/6)), ABS($M173-INDIRECT("'summary | ALG^({\gamma}) (high cost instances)'!N"&amp;ROW('summary | ALG^({gamma}) (high c'!$N$6)+(ROW()-11)/6)), ABS($N173-INDIRECT("'summary | ALG^({\gamma}) (high cost instances)'!O"&amp;ROW('summary | ALG^({gamma}) (high c'!$O$6)+(ROW()-11)/6)))&lt;0.00001, "ok", "not ok")</f>
        <v>ok</v>
      </c>
      <c r="AE173" s="26">
        <f t="shared" ref="AE173:AF173" si="111">AVERAGE(AE168:AE172)</f>
        <v>11627.414</v>
      </c>
      <c r="AF173" s="26">
        <f t="shared" si="111"/>
        <v>11627.214</v>
      </c>
      <c r="AG173" s="26">
        <f>100*AVERAGE(AG168:AG172)</f>
        <v>0.001624781162</v>
      </c>
      <c r="AH173" s="26">
        <f>AVERAGE(AH168:AH172)</f>
        <v>2352.483204</v>
      </c>
      <c r="AI173" s="59" t="str">
        <f>IF(MAX(ABS(AE173-INDIRECT("'summary | ALG^({\gamma}) (high cost instances)'!AJ"&amp;ROW('summary | ALG^({gamma}) (high c'!$AJ$6)+(ROW()-11)/6)), ABS(AF173-INDIRECT("'summary | ALG^({\gamma}) (high cost instances)'!AK"&amp;ROW('summary | ALG^({gamma}) (high c'!$AK$6)+(ROW()-11)/6)), ABS(AG173-INDIRECT("'summary | ALG^({\gamma}) (high cost instances)'!AL"&amp;ROW('summary | ALG^({gamma}) (high c'!$AL$6)+(ROW()-11)/6)), ABS(AH173-INDIRECT("'summary | ALG^({\gamma}) (high cost instances)'!AM"&amp;ROW('summary | ALG^({gamma}) (high c'!$AM$6)+(ROW()-11)/6)))&lt;0.01, "ok", "not ok")</f>
        <v>ok</v>
      </c>
      <c r="AJ173" s="26">
        <f t="shared" ref="AJ173:AK173" si="112">AVERAGE(AJ168:AJ172)</f>
        <v>12401.56</v>
      </c>
      <c r="AK173" s="26">
        <f t="shared" si="112"/>
        <v>12401.56</v>
      </c>
      <c r="AL173" s="26">
        <f>100*AVERAGE(AL168:AL172)</f>
        <v>0</v>
      </c>
      <c r="AM173" s="26">
        <f>AVERAGE(AM168:AM172)</f>
        <v>751.0485176</v>
      </c>
      <c r="AN173" s="59" t="str">
        <f>IF(MAX(ABS(AJ173-INDIRECT("'summary | ALG^({\gamma}) (high cost instances)'!AV"&amp;ROW('summary | ALG^({gamma}) (high c'!$AV$6)+(ROW()-11)/6)), ABS(AK173-INDIRECT("'summary | ALG^({\gamma}) (high cost instances)'!AW"&amp;ROW('summary | ALG^({gamma}) (high c'!$AW$6)+(ROW()-11)/6)), ABS(AL173-INDIRECT("'summary | ALG^({\gamma}) (high cost instances)'!AX"&amp;ROW('summary | ALG^({gamma}) (high c'!$AX$6)+(ROW()-11)/6)), ABS(AM173-INDIRECT("'summary | ALG^({\gamma}) (high cost instances)'!AY"&amp;ROW('summary | ALG^({gamma}) (high c'!$AY$6)+(ROW()-11)/6)))&lt;0.01, "ok", "not ok")</f>
        <v>ok</v>
      </c>
    </row>
    <row r="174">
      <c r="D174" s="80">
        <v>45.0</v>
      </c>
      <c r="E174" s="68" t="s">
        <v>72</v>
      </c>
      <c r="F174" s="21">
        <v>13544.75</v>
      </c>
      <c r="G174" s="21">
        <v>13544.75</v>
      </c>
      <c r="H174" s="21">
        <v>0.0</v>
      </c>
      <c r="I174" s="21">
        <v>59.1583456993103</v>
      </c>
      <c r="J174" s="58"/>
      <c r="K174" s="21">
        <v>13500.2899375334</v>
      </c>
      <c r="L174" s="21">
        <v>13500.2899375334</v>
      </c>
      <c r="M174" s="21">
        <v>0.0</v>
      </c>
      <c r="N174" s="21">
        <v>480.277350902557</v>
      </c>
      <c r="O174" s="58"/>
      <c r="AE174" s="21">
        <v>12751.24</v>
      </c>
      <c r="AF174" s="21">
        <v>12751.24</v>
      </c>
      <c r="AG174" s="21">
        <v>0.0</v>
      </c>
      <c r="AH174" s="21">
        <v>1287.07538294792</v>
      </c>
      <c r="AI174" s="58"/>
      <c r="AJ174" s="21">
        <v>13484.74</v>
      </c>
      <c r="AK174" s="21">
        <v>13484.74</v>
      </c>
      <c r="AL174" s="21">
        <v>0.0</v>
      </c>
      <c r="AM174" s="21">
        <v>113.186878919601</v>
      </c>
      <c r="AN174" s="58"/>
    </row>
    <row r="175">
      <c r="E175" s="68" t="s">
        <v>73</v>
      </c>
      <c r="F175" s="21">
        <v>13039.84</v>
      </c>
      <c r="G175" s="21">
        <v>13039.84</v>
      </c>
      <c r="H175" s="21">
        <v>0.0</v>
      </c>
      <c r="I175" s="21">
        <v>782.841221094131</v>
      </c>
      <c r="J175" s="58"/>
      <c r="K175" s="21">
        <v>12944.3</v>
      </c>
      <c r="L175" s="21">
        <v>12943.88</v>
      </c>
      <c r="M175" s="21">
        <v>3.24467139978131E-5</v>
      </c>
      <c r="N175" s="21">
        <v>2138.91072297096</v>
      </c>
      <c r="O175" s="58"/>
      <c r="AE175" s="21">
        <v>12912.4</v>
      </c>
      <c r="AF175" s="21">
        <v>12912.4</v>
      </c>
      <c r="AG175" s="21">
        <v>0.0</v>
      </c>
      <c r="AH175" s="21">
        <v>5062.74410581589</v>
      </c>
      <c r="AI175" s="58"/>
      <c r="AJ175" s="21">
        <v>13044.03</v>
      </c>
      <c r="AK175" s="21">
        <v>13044.03</v>
      </c>
      <c r="AL175" s="21">
        <v>0.0</v>
      </c>
      <c r="AM175" s="21">
        <v>281.641897916794</v>
      </c>
      <c r="AN175" s="58"/>
    </row>
    <row r="176">
      <c r="E176" s="68" t="s">
        <v>74</v>
      </c>
      <c r="F176" s="21">
        <v>14163.56</v>
      </c>
      <c r="G176" s="21">
        <v>14163.56</v>
      </c>
      <c r="H176" s="21">
        <v>0.0</v>
      </c>
      <c r="I176" s="21">
        <v>18.3255636692047</v>
      </c>
      <c r="J176" s="58"/>
      <c r="K176" s="21">
        <v>12155.62</v>
      </c>
      <c r="L176" s="21">
        <v>12155.62</v>
      </c>
      <c r="M176" s="21">
        <v>0.0</v>
      </c>
      <c r="N176" s="21">
        <v>30.5467851161957</v>
      </c>
      <c r="O176" s="58"/>
      <c r="AE176" s="21">
        <v>13022.9</v>
      </c>
      <c r="AF176" s="21">
        <v>13022.9</v>
      </c>
      <c r="AG176" s="21">
        <v>0.0</v>
      </c>
      <c r="AH176" s="21">
        <v>42.6162300109863</v>
      </c>
      <c r="AI176" s="58"/>
      <c r="AJ176" s="21">
        <v>14163.56</v>
      </c>
      <c r="AK176" s="21">
        <v>14163.56</v>
      </c>
      <c r="AL176" s="21">
        <v>0.0</v>
      </c>
      <c r="AM176" s="21">
        <v>30.5274541378021</v>
      </c>
      <c r="AN176" s="58"/>
    </row>
    <row r="177">
      <c r="E177" s="68" t="s">
        <v>75</v>
      </c>
      <c r="F177" s="21">
        <v>13370.619999782</v>
      </c>
      <c r="G177" s="21">
        <v>13370.619999782</v>
      </c>
      <c r="H177" s="21">
        <v>0.0</v>
      </c>
      <c r="I177" s="21">
        <v>514.244636774063</v>
      </c>
      <c r="J177" s="58"/>
      <c r="K177" s="21">
        <v>13176.48</v>
      </c>
      <c r="L177" s="21">
        <v>13175.4</v>
      </c>
      <c r="M177" s="21">
        <v>8.19642271674374E-5</v>
      </c>
      <c r="N177" s="21">
        <v>4849.0657119751</v>
      </c>
      <c r="O177" s="58"/>
      <c r="AE177" s="21">
        <v>12937.28</v>
      </c>
      <c r="AF177" s="21">
        <v>12937.28</v>
      </c>
      <c r="AG177" s="21">
        <v>0.0</v>
      </c>
      <c r="AH177" s="21">
        <v>5546.66237401962</v>
      </c>
      <c r="AI177" s="58"/>
      <c r="AJ177" s="21">
        <v>13449.32</v>
      </c>
      <c r="AK177" s="21">
        <v>13449.32</v>
      </c>
      <c r="AL177" s="21">
        <v>0.0</v>
      </c>
      <c r="AM177" s="21">
        <v>6057.54193282127</v>
      </c>
      <c r="AN177" s="58"/>
    </row>
    <row r="178">
      <c r="E178" s="68" t="s">
        <v>76</v>
      </c>
      <c r="F178" s="21">
        <v>13131.75</v>
      </c>
      <c r="G178" s="21">
        <v>13131.75</v>
      </c>
      <c r="H178" s="21">
        <v>0.0</v>
      </c>
      <c r="I178" s="21">
        <v>285.755484342575</v>
      </c>
      <c r="J178" s="58"/>
      <c r="K178" s="21">
        <v>12757.19</v>
      </c>
      <c r="L178" s="21">
        <v>12757.19</v>
      </c>
      <c r="M178" s="21">
        <v>0.0</v>
      </c>
      <c r="N178" s="21">
        <v>915.93123793602</v>
      </c>
      <c r="O178" s="58"/>
      <c r="AE178" s="21">
        <v>12213.93</v>
      </c>
      <c r="AF178" s="21">
        <v>12212.93</v>
      </c>
      <c r="AG178" s="21">
        <v>8.18737294222104E-5</v>
      </c>
      <c r="AH178" s="21">
        <v>1020.83136510849</v>
      </c>
      <c r="AI178" s="58"/>
      <c r="AJ178" s="21">
        <v>13131.75</v>
      </c>
      <c r="AK178" s="21">
        <v>13131.75</v>
      </c>
      <c r="AL178" s="21">
        <v>0.0</v>
      </c>
      <c r="AM178" s="21">
        <v>501.115094184876</v>
      </c>
      <c r="AN178" s="58"/>
    </row>
    <row r="179">
      <c r="E179" s="57" t="s">
        <v>21</v>
      </c>
      <c r="F179" s="26">
        <f t="shared" ref="F179:G179" si="113">AVERAGE(F174:F178)</f>
        <v>13450.104</v>
      </c>
      <c r="G179" s="26">
        <f t="shared" si="113"/>
        <v>13450.104</v>
      </c>
      <c r="H179" s="26">
        <f>100*AVERAGE(H174:H178)</f>
        <v>0</v>
      </c>
      <c r="I179" s="26">
        <f>AVERAGE(I174:I178)</f>
        <v>332.0650503</v>
      </c>
      <c r="J179" s="59" t="str">
        <f>IF(MAX(ABS($F179-INDIRECT("'summary | ALG^({\gamma}) (high cost instances)'!F"&amp;ROW('summary | ALG^({gamma}) (high c'!$F$6)+(ROW()-11)/6)), ABS($G179-INDIRECT("'summary | ALG^({\gamma}) (high cost instances)'!G"&amp;ROW('summary | ALG^({gamma}) (high c'!$G$6)+(ROW()-11)/6)), ABS($H179-INDIRECT("'summary | ALG^({\gamma}) (high cost instances)'!H"&amp;ROW('summary | ALG^({gamma}) (high c'!$H$6)+(ROW()-11)/6)), ABS($I179-INDIRECT("'summary | ALG^({\gamma}) (high cost instances)'!I"&amp;ROW('summary | ALG^({gamma}) (high c'!$I$6)+(ROW()-11)/6)))&lt;0.00001, "ok", "not ok")</f>
        <v>ok</v>
      </c>
      <c r="K179" s="26">
        <f t="shared" ref="K179:L179" si="114">AVERAGE(K174:K178)</f>
        <v>12906.77599</v>
      </c>
      <c r="L179" s="26">
        <f t="shared" si="114"/>
        <v>12906.47599</v>
      </c>
      <c r="M179" s="26">
        <f>100*AVERAGE(M174:M178)</f>
        <v>0.002288218823</v>
      </c>
      <c r="N179" s="26">
        <f>AVERAGE(N174:N178)</f>
        <v>1682.946362</v>
      </c>
      <c r="O179" s="59" t="str">
        <f>IF(MAX(ABS(K179-INDIRECT("'summary | ALG^({\gamma}) (high cost instances)'!L"&amp;ROW('summary | ALG^({gamma}) (high c'!$L$6)+(ROW()-11)/6)), ABS(L179-INDIRECT("'summary | ALG^({\gamma}) (high cost instances)'!M"&amp;ROW('summary | ALG^({gamma}) (high c'!$M$6)+(ROW()-11)/6)), ABS($M179-INDIRECT("'summary | ALG^({\gamma}) (high cost instances)'!N"&amp;ROW('summary | ALG^({gamma}) (high c'!$N$6)+(ROW()-11)/6)), ABS($N179-INDIRECT("'summary | ALG^({\gamma}) (high cost instances)'!O"&amp;ROW('summary | ALG^({gamma}) (high c'!$O$6)+(ROW()-11)/6)))&lt;0.00001, "ok", "not ok")</f>
        <v>ok</v>
      </c>
      <c r="AE179" s="26">
        <f t="shared" ref="AE179:AF179" si="115">AVERAGE(AE174:AE178)</f>
        <v>12767.55</v>
      </c>
      <c r="AF179" s="26">
        <f t="shared" si="115"/>
        <v>12767.35</v>
      </c>
      <c r="AG179" s="26">
        <f>100*AVERAGE(AG174:AG178)</f>
        <v>0.001637474588</v>
      </c>
      <c r="AH179" s="26">
        <f>AVERAGE(AH174:AH178)</f>
        <v>2591.985892</v>
      </c>
      <c r="AI179" s="59" t="str">
        <f>IF(MAX(ABS(AE179-INDIRECT("'summary | ALG^({\gamma}) (high cost instances)'!AJ"&amp;ROW('summary | ALG^({gamma}) (high c'!$AJ$6)+(ROW()-11)/6)), ABS(AF179-INDIRECT("'summary | ALG^({\gamma}) (high cost instances)'!AK"&amp;ROW('summary | ALG^({gamma}) (high c'!$AK$6)+(ROW()-11)/6)), ABS(AG179-INDIRECT("'summary | ALG^({\gamma}) (high cost instances)'!AL"&amp;ROW('summary | ALG^({gamma}) (high c'!$AL$6)+(ROW()-11)/6)), ABS(AH179-INDIRECT("'summary | ALG^({\gamma}) (high cost instances)'!AM"&amp;ROW('summary | ALG^({gamma}) (high c'!$AM$6)+(ROW()-11)/6)))&lt;0.01, "ok", "not ok")</f>
        <v>ok</v>
      </c>
      <c r="AJ179" s="26">
        <f t="shared" ref="AJ179:AK179" si="116">AVERAGE(AJ174:AJ178)</f>
        <v>13454.68</v>
      </c>
      <c r="AK179" s="26">
        <f t="shared" si="116"/>
        <v>13454.68</v>
      </c>
      <c r="AL179" s="26">
        <f>100*AVERAGE(AL174:AL178)</f>
        <v>0</v>
      </c>
      <c r="AM179" s="26">
        <f>AVERAGE(AM174:AM178)</f>
        <v>1396.802652</v>
      </c>
      <c r="AN179" s="59" t="str">
        <f>IF(MAX(ABS(AJ179-INDIRECT("'summary | ALG^({\gamma}) (high cost instances)'!AV"&amp;ROW('summary | ALG^({gamma}) (high c'!$AV$6)+(ROW()-11)/6)), ABS(AK179-INDIRECT("'summary | ALG^({\gamma}) (high cost instances)'!AW"&amp;ROW('summary | ALG^({gamma}) (high c'!$AW$6)+(ROW()-11)/6)), ABS(AL179-INDIRECT("'summary | ALG^({\gamma}) (high cost instances)'!AX"&amp;ROW('summary | ALG^({gamma}) (high c'!$AX$6)+(ROW()-11)/6)), ABS(AM179-INDIRECT("'summary | ALG^({\gamma}) (high cost instances)'!AY"&amp;ROW('summary | ALG^({gamma}) (high c'!$AY$6)+(ROW()-11)/6)))&lt;0.01, "ok", "not ok")</f>
        <v>ok</v>
      </c>
    </row>
    <row r="180">
      <c r="D180" s="80">
        <v>50.0</v>
      </c>
      <c r="E180" s="68" t="s">
        <v>77</v>
      </c>
      <c r="F180" s="21">
        <v>14469.96</v>
      </c>
      <c r="G180" s="21">
        <v>14184.96</v>
      </c>
      <c r="H180" s="21">
        <v>0.0196959770448571</v>
      </c>
      <c r="I180" s="21">
        <v>7217.90497398376</v>
      </c>
      <c r="J180" s="58"/>
      <c r="K180" s="61">
        <v>14470.65</v>
      </c>
      <c r="L180" s="61">
        <v>14048.5135530751</v>
      </c>
      <c r="M180" s="61">
        <v>0.0291719063708199</v>
      </c>
      <c r="N180" s="61">
        <v>7216.85775780678</v>
      </c>
      <c r="O180" s="58"/>
      <c r="AE180" s="21">
        <v>14077.87</v>
      </c>
      <c r="AF180" s="21">
        <v>14076.87</v>
      </c>
      <c r="AG180" s="21">
        <v>7.10334731034014E-5</v>
      </c>
      <c r="AH180" s="21">
        <v>6828.40447020531</v>
      </c>
      <c r="AI180" s="58"/>
      <c r="AJ180" s="21">
        <v>14617.09</v>
      </c>
      <c r="AK180" s="21">
        <v>14393.09</v>
      </c>
      <c r="AL180" s="21">
        <v>0.0153245276590619</v>
      </c>
      <c r="AM180" s="21">
        <v>7208.79993200302</v>
      </c>
      <c r="AN180" s="58"/>
    </row>
    <row r="181">
      <c r="E181" s="68" t="s">
        <v>78</v>
      </c>
      <c r="F181" s="21">
        <v>14830.1</v>
      </c>
      <c r="G181" s="21">
        <v>14830.1</v>
      </c>
      <c r="H181" s="21">
        <v>0.0</v>
      </c>
      <c r="I181" s="21">
        <v>98.9905569553375</v>
      </c>
      <c r="J181" s="58"/>
      <c r="K181" s="21">
        <v>13162.97</v>
      </c>
      <c r="L181" s="21">
        <v>12810.012992517</v>
      </c>
      <c r="M181" s="21">
        <v>0.0268143897223011</v>
      </c>
      <c r="N181" s="21">
        <v>7298.97521114349</v>
      </c>
      <c r="O181" s="58"/>
      <c r="AE181" s="21">
        <v>13993.55</v>
      </c>
      <c r="AF181" s="21">
        <v>13993.55</v>
      </c>
      <c r="AG181" s="21">
        <v>0.0</v>
      </c>
      <c r="AH181" s="21">
        <v>5276.45086812973</v>
      </c>
      <c r="AI181" s="58"/>
      <c r="AJ181" s="21">
        <v>14658.97</v>
      </c>
      <c r="AK181" s="21">
        <v>14658.97</v>
      </c>
      <c r="AL181" s="21">
        <v>0.0</v>
      </c>
      <c r="AM181" s="21">
        <v>596.088931560516</v>
      </c>
      <c r="AN181" s="58"/>
    </row>
    <row r="182">
      <c r="E182" s="68" t="s">
        <v>79</v>
      </c>
      <c r="F182" s="21">
        <v>14622.41</v>
      </c>
      <c r="G182" s="21">
        <v>14621.41</v>
      </c>
      <c r="H182" s="21">
        <v>6.83881795135002E-5</v>
      </c>
      <c r="I182" s="21">
        <v>607.70339679718</v>
      </c>
      <c r="J182" s="58"/>
      <c r="K182" s="21">
        <v>14551.81</v>
      </c>
      <c r="L182" s="21">
        <v>14551.81</v>
      </c>
      <c r="M182" s="21">
        <v>0.0</v>
      </c>
      <c r="N182" s="21">
        <v>693.433698892593</v>
      </c>
      <c r="O182" s="58"/>
      <c r="AE182" s="21">
        <v>13921.11</v>
      </c>
      <c r="AF182" s="21">
        <v>13921.11</v>
      </c>
      <c r="AG182" s="21">
        <v>0.0</v>
      </c>
      <c r="AH182" s="21">
        <v>4838.87340521812</v>
      </c>
      <c r="AI182" s="58"/>
      <c r="AJ182" s="21">
        <v>14622.41</v>
      </c>
      <c r="AK182" s="21">
        <v>14622.41</v>
      </c>
      <c r="AL182" s="21">
        <v>0.0</v>
      </c>
      <c r="AM182" s="21">
        <v>1211.59043622017</v>
      </c>
      <c r="AN182" s="58"/>
    </row>
    <row r="183">
      <c r="E183" s="68" t="s">
        <v>80</v>
      </c>
      <c r="F183" s="21">
        <v>15709.4</v>
      </c>
      <c r="G183" s="21">
        <v>15709.4</v>
      </c>
      <c r="H183" s="21">
        <v>0.0</v>
      </c>
      <c r="I183" s="21">
        <v>335.508580684662</v>
      </c>
      <c r="J183" s="58"/>
      <c r="K183" s="21">
        <v>15671.4099228129</v>
      </c>
      <c r="L183" s="21">
        <v>15671.4099228129</v>
      </c>
      <c r="M183" s="21">
        <v>0.0</v>
      </c>
      <c r="N183" s="21">
        <v>6067.50783395767</v>
      </c>
      <c r="O183" s="58"/>
      <c r="AE183" s="21">
        <v>15039.41</v>
      </c>
      <c r="AF183" s="21">
        <v>14913.41</v>
      </c>
      <c r="AG183" s="21">
        <v>0.00837798823225125</v>
      </c>
      <c r="AH183" s="21">
        <v>7217.42380213737</v>
      </c>
      <c r="AI183" s="58"/>
      <c r="AJ183" s="21">
        <v>15709.4</v>
      </c>
      <c r="AK183" s="21">
        <v>15709.4</v>
      </c>
      <c r="AL183" s="21">
        <v>0.0</v>
      </c>
      <c r="AM183" s="21">
        <v>691.104559183121</v>
      </c>
      <c r="AN183" s="58"/>
    </row>
    <row r="184">
      <c r="E184" s="6" t="s">
        <v>81</v>
      </c>
      <c r="F184" s="61">
        <v>15289.85</v>
      </c>
      <c r="G184" s="61">
        <v>14969.85</v>
      </c>
      <c r="H184" s="61">
        <v>0.020929</v>
      </c>
      <c r="I184" s="61">
        <v>7227.24</v>
      </c>
      <c r="J184" s="58"/>
      <c r="K184" s="21">
        <v>14823.2799933349</v>
      </c>
      <c r="L184" s="21">
        <v>12631.4639413451</v>
      </c>
      <c r="M184" s="21">
        <v>0.14786309460358</v>
      </c>
      <c r="N184" s="21">
        <v>7205.57918691635</v>
      </c>
      <c r="O184" s="58"/>
      <c r="AE184" s="61">
        <v>15172.5</v>
      </c>
      <c r="AF184" s="61">
        <v>15172.5</v>
      </c>
      <c r="AG184" s="61">
        <v>0.0</v>
      </c>
      <c r="AH184" s="61">
        <v>6926.79812479019</v>
      </c>
      <c r="AI184" s="58"/>
      <c r="AJ184" s="61">
        <v>15301.85</v>
      </c>
      <c r="AK184" s="61">
        <v>15056.85</v>
      </c>
      <c r="AL184" s="61">
        <v>0.016011</v>
      </c>
      <c r="AM184" s="61">
        <v>7206.05</v>
      </c>
      <c r="AN184" s="58"/>
    </row>
    <row r="185">
      <c r="E185" s="57" t="s">
        <v>21</v>
      </c>
      <c r="F185" s="26">
        <f t="shared" ref="F185:G185" si="117">AVERAGE(F180:F184)</f>
        <v>14984.344</v>
      </c>
      <c r="G185" s="26">
        <f t="shared" si="117"/>
        <v>14863.144</v>
      </c>
      <c r="H185" s="26">
        <f>100*AVERAGE(H180:H184)</f>
        <v>0.8138673045</v>
      </c>
      <c r="I185" s="26">
        <f>AVERAGE(I180:I184)</f>
        <v>3097.469502</v>
      </c>
      <c r="J185" s="59" t="str">
        <f>IF(MAX(ABS($F185-INDIRECT("'summary | ALG^({\gamma}) (high cost instances)'!F"&amp;ROW('summary | ALG^({gamma}) (high c'!$F$6)+(ROW()-11)/6)), ABS($G185-INDIRECT("'summary | ALG^({\gamma}) (high cost instances)'!G"&amp;ROW('summary | ALG^({gamma}) (high c'!$G$6)+(ROW()-11)/6)), ABS($H185-INDIRECT("'summary | ALG^({\gamma}) (high cost instances)'!H"&amp;ROW('summary | ALG^({gamma}) (high c'!$H$6)+(ROW()-11)/6)), ABS($I185-INDIRECT("'summary | ALG^({\gamma}) (high cost instances)'!I"&amp;ROW('summary | ALG^({gamma}) (high c'!$I$6)+(ROW()-11)/6)))&lt;0.00001, "ok", "not ok")</f>
        <v>ok</v>
      </c>
      <c r="K185" s="26">
        <f t="shared" ref="K185:L185" si="118">AVERAGE(K180:K184)</f>
        <v>14536.02398</v>
      </c>
      <c r="L185" s="26">
        <f t="shared" si="118"/>
        <v>13942.64208</v>
      </c>
      <c r="M185" s="26">
        <f>100*AVERAGE(M180:M184)</f>
        <v>4.076987814</v>
      </c>
      <c r="N185" s="26">
        <f>AVERAGE(N180:N184)</f>
        <v>5696.470738</v>
      </c>
      <c r="O185" s="59" t="str">
        <f>IF(MAX(ABS(K185-INDIRECT("'summary | ALG^({\gamma}) (high cost instances)'!L"&amp;ROW('summary | ALG^({gamma}) (high c'!$L$6)+(ROW()-11)/6)), ABS(L185-INDIRECT("'summary | ALG^({\gamma}) (high cost instances)'!M"&amp;ROW('summary | ALG^({gamma}) (high c'!$M$6)+(ROW()-11)/6)), ABS($M185-INDIRECT("'summary | ALG^({\gamma}) (high cost instances)'!N"&amp;ROW('summary | ALG^({gamma}) (high c'!$N$6)+(ROW()-11)/6)), ABS($N185-INDIRECT("'summary | ALG^({\gamma}) (high cost instances)'!O"&amp;ROW('summary | ALG^({gamma}) (high c'!$O$6)+(ROW()-11)/6)))&lt;0.00001, "ok", "not ok")</f>
        <v>ok</v>
      </c>
      <c r="AE185" s="26">
        <f t="shared" ref="AE185:AF185" si="119">AVERAGE(AE180:AE184)</f>
        <v>14440.888</v>
      </c>
      <c r="AF185" s="26">
        <f t="shared" si="119"/>
        <v>14415.488</v>
      </c>
      <c r="AG185" s="26">
        <f>100*AVERAGE(AG180:AG184)</f>
        <v>0.1689804341</v>
      </c>
      <c r="AH185" s="26">
        <f>AVERAGE(AH180:AH184)</f>
        <v>6217.590134</v>
      </c>
      <c r="AI185" s="59" t="str">
        <f>IF(MAX(ABS(AE185-INDIRECT("'summary | ALG^({\gamma}) (high cost instances)'!AJ"&amp;ROW('summary | ALG^({gamma}) (high c'!$AJ$6)+(ROW()-11)/6)), ABS(AF185-INDIRECT("'summary | ALG^({\gamma}) (high cost instances)'!AK"&amp;ROW('summary | ALG^({gamma}) (high c'!$AK$6)+(ROW()-11)/6)), ABS(AG185-INDIRECT("'summary | ALG^({\gamma}) (high cost instances)'!AL"&amp;ROW('summary | ALG^({gamma}) (high c'!$AL$6)+(ROW()-11)/6)), ABS(AH185-INDIRECT("'summary | ALG^({\gamma}) (high cost instances)'!AM"&amp;ROW('summary | ALG^({gamma}) (high c'!$AM$6)+(ROW()-11)/6)))&lt;0.01, "ok", "not ok")</f>
        <v>ok</v>
      </c>
      <c r="AJ185" s="26">
        <f t="shared" ref="AJ185:AK185" si="120">AVERAGE(AJ180:AJ184)</f>
        <v>14981.944</v>
      </c>
      <c r="AK185" s="26">
        <f t="shared" si="120"/>
        <v>14888.144</v>
      </c>
      <c r="AL185" s="26">
        <f>100*AVERAGE(AL180:AL184)</f>
        <v>0.6267105532</v>
      </c>
      <c r="AM185" s="26">
        <f>AVERAGE(AM180:AM184)</f>
        <v>3382.726772</v>
      </c>
      <c r="AN185" s="59" t="str">
        <f>IF(MAX(ABS(AJ185-INDIRECT("'summary | ALG^({\gamma}) (high cost instances)'!AV"&amp;ROW('summary | ALG^({gamma}) (high c'!$AV$6)+(ROW()-11)/6)), ABS(AK185-INDIRECT("'summary | ALG^({\gamma}) (high cost instances)'!AW"&amp;ROW('summary | ALG^({gamma}) (high c'!$AW$6)+(ROW()-11)/6)), ABS(AL185-INDIRECT("'summary | ALG^({\gamma}) (high cost instances)'!AX"&amp;ROW('summary | ALG^({gamma}) (high c'!$AX$6)+(ROW()-11)/6)), ABS(AM185-INDIRECT("'summary | ALG^({\gamma}) (high cost instances)'!AY"&amp;ROW('summary | ALG^({gamma}) (high c'!$AY$6)+(ROW()-11)/6)))&lt;0.01, "ok", "not ok")</f>
        <v>ok</v>
      </c>
    </row>
    <row r="186">
      <c r="D186" s="57" t="s">
        <v>21</v>
      </c>
      <c r="E186" s="84"/>
      <c r="F186" s="85"/>
      <c r="G186" s="85"/>
      <c r="H186" s="85"/>
      <c r="I186" s="85"/>
      <c r="J186" s="58"/>
      <c r="K186" s="27"/>
      <c r="L186" s="27"/>
      <c r="M186" s="27"/>
      <c r="N186" s="27"/>
      <c r="O186" s="58"/>
      <c r="AE186" s="70"/>
      <c r="AF186" s="70"/>
      <c r="AG186" s="70"/>
      <c r="AH186" s="70"/>
      <c r="AI186" s="58"/>
      <c r="AJ186" s="70"/>
      <c r="AK186" s="70"/>
      <c r="AL186" s="70"/>
      <c r="AM186" s="70"/>
      <c r="AN186" s="58"/>
    </row>
    <row r="187">
      <c r="C187" s="80">
        <v>4.0</v>
      </c>
      <c r="D187" s="80">
        <v>5.0</v>
      </c>
      <c r="E187" s="68" t="s">
        <v>32</v>
      </c>
      <c r="F187" s="21">
        <v>2648.77</v>
      </c>
      <c r="G187" s="21">
        <v>2648.77</v>
      </c>
      <c r="H187" s="21">
        <v>0.0</v>
      </c>
      <c r="I187" s="21">
        <v>0.0245697498321533</v>
      </c>
      <c r="J187" s="58"/>
      <c r="K187" s="21">
        <v>2240.9</v>
      </c>
      <c r="L187" s="21">
        <v>2240.9</v>
      </c>
      <c r="M187" s="21">
        <v>0.0</v>
      </c>
      <c r="N187" s="21">
        <v>0.364859104156494</v>
      </c>
      <c r="O187" s="58"/>
      <c r="AE187" s="21">
        <v>2236.35</v>
      </c>
      <c r="AF187" s="21">
        <v>2236.35</v>
      </c>
      <c r="AG187" s="21">
        <v>0.0</v>
      </c>
      <c r="AH187" s="21">
        <v>0.416999101638794</v>
      </c>
      <c r="AI187" s="58"/>
      <c r="AJ187" s="21">
        <v>2644.22</v>
      </c>
      <c r="AK187" s="21">
        <v>2644.22</v>
      </c>
      <c r="AL187" s="21">
        <v>0.0</v>
      </c>
      <c r="AM187" s="21">
        <v>0.0444369316101074</v>
      </c>
      <c r="AN187" s="58"/>
    </row>
    <row r="188">
      <c r="E188" s="68" t="s">
        <v>33</v>
      </c>
      <c r="F188" s="21" t="s">
        <v>10</v>
      </c>
      <c r="G188" s="21" t="s">
        <v>10</v>
      </c>
      <c r="H188" s="21" t="s">
        <v>10</v>
      </c>
      <c r="I188" s="21" t="s">
        <v>10</v>
      </c>
      <c r="J188" s="58"/>
      <c r="K188" s="21">
        <v>2866.38</v>
      </c>
      <c r="L188" s="21">
        <v>2866.38</v>
      </c>
      <c r="M188" s="21">
        <v>0.0</v>
      </c>
      <c r="N188" s="21">
        <v>0.247974157333374</v>
      </c>
      <c r="O188" s="58"/>
      <c r="AE188" s="21">
        <v>2388.33</v>
      </c>
      <c r="AF188" s="21">
        <v>2388.33</v>
      </c>
      <c r="AG188" s="21">
        <v>0.0</v>
      </c>
      <c r="AH188" s="21">
        <v>0.138276815414429</v>
      </c>
      <c r="AI188" s="58"/>
      <c r="AJ188" s="21">
        <v>2905.38</v>
      </c>
      <c r="AK188" s="21">
        <v>2905.38</v>
      </c>
      <c r="AL188" s="21">
        <v>0.0</v>
      </c>
      <c r="AM188" s="21">
        <v>0.229926824569702</v>
      </c>
      <c r="AN188" s="58"/>
    </row>
    <row r="189">
      <c r="E189" s="68" t="s">
        <v>34</v>
      </c>
      <c r="F189" s="21">
        <v>4800.06</v>
      </c>
      <c r="G189" s="21">
        <v>4800.06</v>
      </c>
      <c r="H189" s="21">
        <v>0.0</v>
      </c>
      <c r="I189" s="21">
        <v>0.0237119197845459</v>
      </c>
      <c r="J189" s="58"/>
      <c r="K189" s="21">
        <v>4515.9</v>
      </c>
      <c r="L189" s="21">
        <v>4515.9</v>
      </c>
      <c r="M189" s="21">
        <v>0.0</v>
      </c>
      <c r="N189" s="21">
        <v>0.325094223022461</v>
      </c>
      <c r="O189" s="58"/>
      <c r="AE189" s="21">
        <v>4474.98</v>
      </c>
      <c r="AF189" s="21">
        <v>4474.98</v>
      </c>
      <c r="AG189" s="21">
        <v>0.0</v>
      </c>
      <c r="AH189" s="21">
        <v>0.487724304199219</v>
      </c>
      <c r="AI189" s="58"/>
      <c r="AJ189" s="21">
        <v>4800.06</v>
      </c>
      <c r="AK189" s="21">
        <v>4800.06</v>
      </c>
      <c r="AL189" s="21">
        <v>0.0</v>
      </c>
      <c r="AM189" s="21">
        <v>19.202260017395</v>
      </c>
      <c r="AN189" s="58"/>
    </row>
    <row r="190">
      <c r="E190" s="68" t="s">
        <v>35</v>
      </c>
      <c r="F190" s="21">
        <v>3404.9</v>
      </c>
      <c r="G190" s="21">
        <v>3404.9</v>
      </c>
      <c r="H190" s="21">
        <v>0.0</v>
      </c>
      <c r="I190" s="21">
        <v>0.0261392593383789</v>
      </c>
      <c r="J190" s="58"/>
      <c r="K190" s="21">
        <v>3377.48</v>
      </c>
      <c r="L190" s="21">
        <v>3377.48</v>
      </c>
      <c r="M190" s="21">
        <v>0.0</v>
      </c>
      <c r="N190" s="21">
        <v>0.57887601852417</v>
      </c>
      <c r="O190" s="58"/>
      <c r="AE190" s="21">
        <v>3147.23</v>
      </c>
      <c r="AF190" s="21">
        <v>3147.23</v>
      </c>
      <c r="AG190" s="21">
        <v>0.0</v>
      </c>
      <c r="AH190" s="21">
        <v>0.443222761154175</v>
      </c>
      <c r="AI190" s="58"/>
      <c r="AJ190" s="21">
        <v>3318.5</v>
      </c>
      <c r="AK190" s="21">
        <v>3318.5</v>
      </c>
      <c r="AL190" s="21">
        <v>0.0</v>
      </c>
      <c r="AM190" s="21">
        <v>0.0307991504669189</v>
      </c>
      <c r="AN190" s="58"/>
    </row>
    <row r="191">
      <c r="E191" s="68" t="s">
        <v>36</v>
      </c>
      <c r="F191" s="21">
        <v>2475.88</v>
      </c>
      <c r="G191" s="21">
        <v>2475.88</v>
      </c>
      <c r="H191" s="21">
        <v>0.0</v>
      </c>
      <c r="I191" s="21">
        <v>0.0255088806152344</v>
      </c>
      <c r="J191" s="58"/>
      <c r="K191" s="21">
        <v>2475.88</v>
      </c>
      <c r="L191" s="21">
        <v>2475.88</v>
      </c>
      <c r="M191" s="21">
        <v>0.0</v>
      </c>
      <c r="N191" s="21">
        <v>0.465936899185181</v>
      </c>
      <c r="O191" s="58"/>
      <c r="AE191" s="21">
        <v>2475.88</v>
      </c>
      <c r="AF191" s="21">
        <v>2475.88</v>
      </c>
      <c r="AG191" s="21">
        <v>0.0</v>
      </c>
      <c r="AH191" s="21">
        <v>3.44703197479248</v>
      </c>
      <c r="AI191" s="58"/>
      <c r="AJ191" s="21">
        <v>2475.88</v>
      </c>
      <c r="AK191" s="21">
        <v>2475.88</v>
      </c>
      <c r="AL191" s="21">
        <v>0.0</v>
      </c>
      <c r="AM191" s="21">
        <v>0.105428695678711</v>
      </c>
      <c r="AN191" s="58"/>
    </row>
    <row r="192">
      <c r="E192" s="57" t="s">
        <v>21</v>
      </c>
      <c r="F192" s="26">
        <f t="shared" ref="F192:G192" si="121">AVERAGE(F187:F191)</f>
        <v>3332.4025</v>
      </c>
      <c r="G192" s="26">
        <f t="shared" si="121"/>
        <v>3332.4025</v>
      </c>
      <c r="H192" s="26">
        <f>100*AVERAGE(H187:H191)</f>
        <v>0</v>
      </c>
      <c r="I192" s="26">
        <f>AVERAGE(I187:I191)</f>
        <v>0.02498245239</v>
      </c>
      <c r="J192" s="59" t="str">
        <f>IF(MAX(ABS($F192-INDIRECT("'summary | ALG^({\gamma}) (high cost instances)'!F"&amp;ROW('summary | ALG^({gamma}) (high c'!$F$7)+(ROW()-12)/6)), ABS($G192-INDIRECT("'summary | ALG^({\gamma}) (high cost instances)'!G"&amp;ROW('summary | ALG^({gamma}) (high c'!$G$7)+(ROW()-12)/6)), ABS($H192-INDIRECT("'summary | ALG^({\gamma}) (high cost instances)'!H"&amp;ROW('summary | ALG^({gamma}) (high c'!$H$7)+(ROW()-12)/6)), ABS($I192-INDIRECT("'summary | ALG^({\gamma}) (high cost instances)'!I"&amp;ROW('summary | ALG^({gamma}) (high c'!$I$7)+(ROW()-12)/6)))&lt;0.00001, "ok", "not ok")</f>
        <v>ok</v>
      </c>
      <c r="K192" s="26">
        <f t="shared" ref="K192:L192" si="122">AVERAGE(K187:K191)</f>
        <v>3095.308</v>
      </c>
      <c r="L192" s="26">
        <f t="shared" si="122"/>
        <v>3095.308</v>
      </c>
      <c r="M192" s="26">
        <f>100*AVERAGE(M187:M191)</f>
        <v>0</v>
      </c>
      <c r="N192" s="26">
        <f>AVERAGE(N187:N191)</f>
        <v>0.3965480804</v>
      </c>
      <c r="O192" s="59" t="str">
        <f>IF(MAX(ABS(K192-INDIRECT("'summary | ALG^({\gamma}) (high cost instances)'!L"&amp;ROW('summary | ALG^({gamma}) (high c'!$L$7)+(ROW()-12)/6)), ABS(L192-INDIRECT("'summary | ALG^({\gamma}) (high cost instances)'!M"&amp;ROW('summary | ALG^({gamma}) (high c'!$M$7)+(ROW()-12)/6)), ABS($M192-INDIRECT("'summary | ALG^({\gamma}) (high cost instances)'!N"&amp;ROW('summary | ALG^({gamma}) (high c'!$N$7)+(ROW()-12)/6)), ABS($N192-INDIRECT("'summary | ALG^({\gamma}) (high cost instances)'!O"&amp;ROW('summary | ALG^({gamma}) (high c'!$O$7)+(ROW()-12)/6)))&lt;0.00001, "ok", "not ok")</f>
        <v>ok</v>
      </c>
      <c r="AE192" s="26">
        <f t="shared" ref="AE192:AF192" si="123">AVERAGE(AE187:AE191)</f>
        <v>2944.554</v>
      </c>
      <c r="AF192" s="26">
        <f t="shared" si="123"/>
        <v>2944.554</v>
      </c>
      <c r="AG192" s="26">
        <f>100*AVERAGE(AG187:AG191)</f>
        <v>0</v>
      </c>
      <c r="AH192" s="26">
        <f>AVERAGE(AH187:AH191)</f>
        <v>0.9866509914</v>
      </c>
      <c r="AI192" s="59" t="str">
        <f>IF(MAX(ABS(AE192-INDIRECT("'summary | ALG^({\gamma}) (high cost instances)'!AJ"&amp;ROW('summary | ALG^({gamma}) (high c'!$AJ$7)+(ROW()-12)/6)), ABS(AF192-INDIRECT("'summary | ALG^({\gamma}) (high cost instances)'!AK"&amp;ROW('summary | ALG^({gamma}) (high c'!$AK$7)+(ROW()-12)/6)), ABS(AG192-INDIRECT("'summary | ALG^({\gamma}) (high cost instances)'!AL"&amp;ROW('summary | ALG^({gamma}) (high c'!$AL$7)+(ROW()-12)/6)), ABS(AH192-INDIRECT("'summary | ALG^({\gamma}) (high cost instances)'!AM"&amp;ROW('summary | ALG^({gamma}) (high c'!$AM$7)+(ROW()-12)/6)))&lt;0.01, "ok", "not ok")</f>
        <v>ok</v>
      </c>
      <c r="AJ192" s="26">
        <f t="shared" ref="AJ192:AK192" si="124">AVERAGE(AJ187:AJ191)</f>
        <v>3228.808</v>
      </c>
      <c r="AK192" s="26">
        <f t="shared" si="124"/>
        <v>3228.808</v>
      </c>
      <c r="AL192" s="26">
        <f>100*AVERAGE(AL187:AL191)</f>
        <v>0</v>
      </c>
      <c r="AM192" s="26">
        <f>AVERAGE(AM187:AM191)</f>
        <v>3.922570324</v>
      </c>
      <c r="AN192" s="59" t="str">
        <f>IF(MAX(ABS(AJ192-INDIRECT("'summary | ALG^({\gamma}) (high cost instances)'!AV"&amp;ROW('summary | ALG^({gamma}) (high c'!$AV$7)+(ROW()-12)/6)), ABS(AK192-INDIRECT("'summary | ALG^({\gamma}) (high cost instances)'!AW"&amp;ROW('summary | ALG^({gamma}) (high c'!$AW$7)+(ROW()-12)/6)), ABS(AL192-INDIRECT("'summary | ALG^({\gamma}) (high cost instances)'!AX"&amp;ROW('summary | ALG^({gamma}) (high c'!$AX$7)+(ROW()-12)/6)), ABS(AM192-INDIRECT("'summary | ALG^({\gamma}) (high cost instances)'!AY"&amp;ROW('summary | ALG^({gamma}) (high c'!$AY$7)+(ROW()-12)/6)))&lt;0.01, "ok", "not ok")</f>
        <v>ok</v>
      </c>
    </row>
    <row r="193">
      <c r="D193" s="80">
        <v>10.0</v>
      </c>
      <c r="E193" s="68" t="s">
        <v>37</v>
      </c>
      <c r="F193" s="21">
        <v>5949.27</v>
      </c>
      <c r="G193" s="21">
        <v>5949.27</v>
      </c>
      <c r="H193" s="21">
        <v>0.0</v>
      </c>
      <c r="I193" s="21">
        <v>1.04672431945801</v>
      </c>
      <c r="J193" s="58"/>
      <c r="K193" s="21">
        <v>5927.99</v>
      </c>
      <c r="L193" s="21">
        <v>5927.99</v>
      </c>
      <c r="M193" s="21">
        <v>0.0</v>
      </c>
      <c r="N193" s="21">
        <v>6.07558512687683</v>
      </c>
      <c r="O193" s="58"/>
      <c r="AE193" s="21">
        <v>5241.02</v>
      </c>
      <c r="AF193" s="21">
        <v>5241.02</v>
      </c>
      <c r="AG193" s="21">
        <v>0.0</v>
      </c>
      <c r="AH193" s="21">
        <v>2.89759516716003</v>
      </c>
      <c r="AI193" s="58"/>
      <c r="AJ193" s="21">
        <v>5949.27</v>
      </c>
      <c r="AK193" s="21">
        <v>5949.27</v>
      </c>
      <c r="AL193" s="21">
        <v>0.0</v>
      </c>
      <c r="AM193" s="21">
        <v>1.04382610321045</v>
      </c>
      <c r="AN193" s="58"/>
    </row>
    <row r="194">
      <c r="E194" s="68" t="s">
        <v>38</v>
      </c>
      <c r="F194" s="21">
        <v>6419.36</v>
      </c>
      <c r="G194" s="21">
        <v>6419.36</v>
      </c>
      <c r="H194" s="21">
        <v>0.0</v>
      </c>
      <c r="I194" s="21">
        <v>1.31789994239807</v>
      </c>
      <c r="J194" s="58"/>
      <c r="K194" s="21">
        <v>5948.4</v>
      </c>
      <c r="L194" s="21">
        <v>5948.4</v>
      </c>
      <c r="M194" s="21">
        <v>0.0</v>
      </c>
      <c r="N194" s="21">
        <v>3.28129577636719</v>
      </c>
      <c r="O194" s="58"/>
      <c r="AE194" s="21">
        <v>5905.82</v>
      </c>
      <c r="AF194" s="21">
        <v>5905.82</v>
      </c>
      <c r="AG194" s="21">
        <v>0.0</v>
      </c>
      <c r="AH194" s="21">
        <v>4.64169812202454</v>
      </c>
      <c r="AI194" s="58"/>
      <c r="AJ194" s="21">
        <v>6419.36</v>
      </c>
      <c r="AK194" s="21">
        <v>6419.36</v>
      </c>
      <c r="AL194" s="21">
        <v>0.0</v>
      </c>
      <c r="AM194" s="21">
        <v>1.2952139377594</v>
      </c>
      <c r="AN194" s="58"/>
    </row>
    <row r="195">
      <c r="E195" s="68" t="s">
        <v>39</v>
      </c>
      <c r="F195" s="21">
        <v>4814.37</v>
      </c>
      <c r="G195" s="21">
        <v>4814.37</v>
      </c>
      <c r="H195" s="21">
        <v>0.0</v>
      </c>
      <c r="I195" s="21">
        <v>0.753129005432129</v>
      </c>
      <c r="J195" s="58"/>
      <c r="K195" s="21">
        <v>4811.44</v>
      </c>
      <c r="L195" s="21">
        <v>4811.44</v>
      </c>
      <c r="M195" s="21">
        <v>0.0</v>
      </c>
      <c r="N195" s="21">
        <v>2.274738073349</v>
      </c>
      <c r="O195" s="58"/>
      <c r="AE195" s="21">
        <v>4524.47</v>
      </c>
      <c r="AF195" s="21">
        <v>4524.47</v>
      </c>
      <c r="AG195" s="21">
        <v>0.0</v>
      </c>
      <c r="AH195" s="21">
        <v>1.59931802749634</v>
      </c>
      <c r="AI195" s="58"/>
      <c r="AJ195" s="21">
        <v>4747.89</v>
      </c>
      <c r="AK195" s="21">
        <v>4747.89</v>
      </c>
      <c r="AL195" s="21">
        <v>0.0</v>
      </c>
      <c r="AM195" s="21">
        <v>0.565874814987183</v>
      </c>
      <c r="AN195" s="58"/>
    </row>
    <row r="196">
      <c r="E196" s="68" t="s">
        <v>40</v>
      </c>
      <c r="F196" s="21">
        <v>6331.59</v>
      </c>
      <c r="G196" s="21">
        <v>6331.59</v>
      </c>
      <c r="H196" s="21">
        <v>0.0</v>
      </c>
      <c r="I196" s="21">
        <v>1.30016469955444</v>
      </c>
      <c r="J196" s="58"/>
      <c r="K196" s="21">
        <v>6239.12</v>
      </c>
      <c r="L196" s="21">
        <v>6239.12</v>
      </c>
      <c r="M196" s="21">
        <v>0.0</v>
      </c>
      <c r="N196" s="21">
        <v>6.01631689071655</v>
      </c>
      <c r="O196" s="58"/>
      <c r="AE196" s="21">
        <v>5270.71</v>
      </c>
      <c r="AF196" s="21">
        <v>5270.71</v>
      </c>
      <c r="AG196" s="21">
        <v>0.0</v>
      </c>
      <c r="AH196" s="21">
        <v>2.73282504081726</v>
      </c>
      <c r="AI196" s="58"/>
      <c r="AJ196" s="21">
        <v>6347.63</v>
      </c>
      <c r="AK196" s="21">
        <v>6347.63</v>
      </c>
      <c r="AL196" s="21">
        <v>0.0</v>
      </c>
      <c r="AM196" s="21">
        <v>1.72181391716003</v>
      </c>
      <c r="AN196" s="58"/>
    </row>
    <row r="197">
      <c r="E197" s="68" t="s">
        <v>41</v>
      </c>
      <c r="F197" s="21">
        <v>5458.61</v>
      </c>
      <c r="G197" s="21">
        <v>5458.61</v>
      </c>
      <c r="H197" s="21">
        <v>0.0</v>
      </c>
      <c r="I197" s="21">
        <v>0.538918733596802</v>
      </c>
      <c r="J197" s="58"/>
      <c r="K197" s="21">
        <v>4827.43</v>
      </c>
      <c r="L197" s="21">
        <v>4827.43</v>
      </c>
      <c r="M197" s="21">
        <v>0.0</v>
      </c>
      <c r="N197" s="21">
        <v>5.03684091567993</v>
      </c>
      <c r="O197" s="58"/>
      <c r="AE197" s="21">
        <v>4827.43</v>
      </c>
      <c r="AF197" s="21">
        <v>4827.43</v>
      </c>
      <c r="AG197" s="21">
        <v>0.0</v>
      </c>
      <c r="AH197" s="21">
        <v>2.61811995506287</v>
      </c>
      <c r="AI197" s="58"/>
      <c r="AJ197" s="21">
        <v>5458.61</v>
      </c>
      <c r="AK197" s="21">
        <v>5458.61</v>
      </c>
      <c r="AL197" s="21">
        <v>0.0</v>
      </c>
      <c r="AM197" s="21">
        <v>0.562425136566162</v>
      </c>
      <c r="AN197" s="58"/>
    </row>
    <row r="198">
      <c r="E198" s="57" t="s">
        <v>21</v>
      </c>
      <c r="F198" s="26">
        <f t="shared" ref="F198:G198" si="125">AVERAGE(F193:F197)</f>
        <v>5794.64</v>
      </c>
      <c r="G198" s="26">
        <f t="shared" si="125"/>
        <v>5794.64</v>
      </c>
      <c r="H198" s="26">
        <f>100*AVERAGE(H193:H197)</f>
        <v>0</v>
      </c>
      <c r="I198" s="26">
        <f>AVERAGE(I193:I197)</f>
        <v>0.9913673401</v>
      </c>
      <c r="J198" s="59" t="str">
        <f>IF(MAX(ABS($F198-INDIRECT("'summary | ALG^({\gamma}) (high cost instances)'!F"&amp;ROW('summary | ALG^({gamma}) (high c'!$F$7)+(ROW()-12)/6)), ABS($G198-INDIRECT("'summary | ALG^({\gamma}) (high cost instances)'!G"&amp;ROW('summary | ALG^({gamma}) (high c'!$G$7)+(ROW()-12)/6)), ABS($H198-INDIRECT("'summary | ALG^({\gamma}) (high cost instances)'!H"&amp;ROW('summary | ALG^({gamma}) (high c'!$H$7)+(ROW()-12)/6)), ABS($I198-INDIRECT("'summary | ALG^({\gamma}) (high cost instances)'!I"&amp;ROW('summary | ALG^({gamma}) (high c'!$I$7)+(ROW()-12)/6)))&lt;0.01, "ok", "not ok")</f>
        <v>ok</v>
      </c>
      <c r="K198" s="26">
        <f t="shared" ref="K198:L198" si="126">AVERAGE(K193:K197)</f>
        <v>5550.876</v>
      </c>
      <c r="L198" s="26">
        <f t="shared" si="126"/>
        <v>5550.876</v>
      </c>
      <c r="M198" s="26">
        <f>100*AVERAGE(M193:M197)</f>
        <v>0</v>
      </c>
      <c r="N198" s="26">
        <f>AVERAGE(N193:N197)</f>
        <v>4.536955357</v>
      </c>
      <c r="O198" s="59" t="str">
        <f>IF(MAX(ABS(K198-INDIRECT("'summary | ALG^({\gamma}) (high cost instances)'!L"&amp;ROW('summary | ALG^({gamma}) (high c'!$L$7)+(ROW()-12)/6)), ABS(L198-INDIRECT("'summary | ALG^({\gamma}) (high cost instances)'!M"&amp;ROW('summary | ALG^({gamma}) (high c'!$M$7)+(ROW()-12)/6)), ABS($M198-INDIRECT("'summary | ALG^({\gamma}) (high cost instances)'!N"&amp;ROW('summary | ALG^({gamma}) (high c'!$N$7)+(ROW()-12)/6)), ABS($N198-INDIRECT("'summary | ALG^({\gamma}) (high cost instances)'!O"&amp;ROW('summary | ALG^({gamma}) (high c'!$O$7)+(ROW()-12)/6)))&lt;0.00001, "ok", "not ok")</f>
        <v>ok</v>
      </c>
      <c r="AE198" s="26">
        <f t="shared" ref="AE198:AF198" si="127">AVERAGE(AE193:AE197)</f>
        <v>5153.89</v>
      </c>
      <c r="AF198" s="26">
        <f t="shared" si="127"/>
        <v>5153.89</v>
      </c>
      <c r="AG198" s="26">
        <f>100*AVERAGE(AG193:AG197)</f>
        <v>0</v>
      </c>
      <c r="AH198" s="26">
        <f>AVERAGE(AH193:AH197)</f>
        <v>2.897911263</v>
      </c>
      <c r="AI198" s="59" t="str">
        <f>IF(MAX(ABS(AE198-INDIRECT("'summary | ALG^({\gamma}) (high cost instances)'!AJ"&amp;ROW('summary | ALG^({gamma}) (high c'!$AJ$7)+(ROW()-12)/6)), ABS(AF198-INDIRECT("'summary | ALG^({\gamma}) (high cost instances)'!AK"&amp;ROW('summary | ALG^({gamma}) (high c'!$AK$7)+(ROW()-12)/6)), ABS(AG198-INDIRECT("'summary | ALG^({\gamma}) (high cost instances)'!AL"&amp;ROW('summary | ALG^({gamma}) (high c'!$AL$7)+(ROW()-12)/6)), ABS(AH198-INDIRECT("'summary | ALG^({\gamma}) (high cost instances)'!AM"&amp;ROW('summary | ALG^({gamma}) (high c'!$AM$7)+(ROW()-12)/6)))&lt;0.01, "ok", "not ok")</f>
        <v>ok</v>
      </c>
      <c r="AJ198" s="26">
        <f t="shared" ref="AJ198:AK198" si="128">AVERAGE(AJ193:AJ197)</f>
        <v>5784.552</v>
      </c>
      <c r="AK198" s="26">
        <f t="shared" si="128"/>
        <v>5784.552</v>
      </c>
      <c r="AL198" s="26">
        <f>100*AVERAGE(AL193:AL197)</f>
        <v>0</v>
      </c>
      <c r="AM198" s="26">
        <f>AVERAGE(AM193:AM197)</f>
        <v>1.037830782</v>
      </c>
      <c r="AN198" s="59" t="str">
        <f>IF(MAX(ABS(AJ198-INDIRECT("'summary | ALG^({\gamma}) (high cost instances)'!AV"&amp;ROW('summary | ALG^({gamma}) (high c'!$AV$7)+(ROW()-12)/6)), ABS(AK198-INDIRECT("'summary | ALG^({\gamma}) (high cost instances)'!AW"&amp;ROW('summary | ALG^({gamma}) (high c'!$AW$7)+(ROW()-12)/6)), ABS(AL198-INDIRECT("'summary | ALG^({\gamma}) (high cost instances)'!AX"&amp;ROW('summary | ALG^({gamma}) (high c'!$AX$7)+(ROW()-12)/6)), ABS(AM198-INDIRECT("'summary | ALG^({\gamma}) (high cost instances)'!AY"&amp;ROW('summary | ALG^({gamma}) (high c'!$AY$7)+(ROW()-12)/6)))&lt;0.01, "ok", "not ok")</f>
        <v>ok</v>
      </c>
    </row>
    <row r="199">
      <c r="D199" s="80">
        <v>15.0</v>
      </c>
      <c r="E199" s="68" t="s">
        <v>42</v>
      </c>
      <c r="F199" s="21">
        <v>6543.11</v>
      </c>
      <c r="G199" s="21">
        <v>6543.11</v>
      </c>
      <c r="H199" s="21">
        <v>0.0</v>
      </c>
      <c r="I199" s="21">
        <v>2.335608959198</v>
      </c>
      <c r="J199" s="58"/>
      <c r="K199" s="21">
        <v>6104.96</v>
      </c>
      <c r="L199" s="21">
        <v>6104.96</v>
      </c>
      <c r="M199" s="21">
        <v>0.0</v>
      </c>
      <c r="N199" s="21">
        <v>8.48267698287964</v>
      </c>
      <c r="O199" s="58"/>
      <c r="AE199" s="21">
        <v>5890.26</v>
      </c>
      <c r="AF199" s="21">
        <v>5890.26</v>
      </c>
      <c r="AG199" s="21">
        <v>0.0</v>
      </c>
      <c r="AH199" s="21">
        <v>10.7555513381958</v>
      </c>
      <c r="AI199" s="58"/>
      <c r="AJ199" s="21">
        <v>6543.11</v>
      </c>
      <c r="AK199" s="21">
        <v>6543.11</v>
      </c>
      <c r="AL199" s="21">
        <v>0.0</v>
      </c>
      <c r="AM199" s="21">
        <v>1.98781108856201</v>
      </c>
      <c r="AN199" s="58"/>
    </row>
    <row r="200">
      <c r="E200" s="68" t="s">
        <v>43</v>
      </c>
      <c r="F200" s="21">
        <v>6702.9</v>
      </c>
      <c r="G200" s="21">
        <v>6702.9</v>
      </c>
      <c r="H200" s="21">
        <v>0.0</v>
      </c>
      <c r="I200" s="21">
        <v>2.42741703987122</v>
      </c>
      <c r="J200" s="58"/>
      <c r="K200" s="21">
        <v>6063.55</v>
      </c>
      <c r="L200" s="21">
        <v>6063.55</v>
      </c>
      <c r="M200" s="21">
        <v>0.0</v>
      </c>
      <c r="N200" s="21">
        <v>10.257080078125</v>
      </c>
      <c r="O200" s="58"/>
      <c r="AE200" s="21">
        <v>6510.68</v>
      </c>
      <c r="AF200" s="21">
        <v>6510.68</v>
      </c>
      <c r="AG200" s="21">
        <v>0.0</v>
      </c>
      <c r="AH200" s="21">
        <v>15.7690711021423</v>
      </c>
      <c r="AI200" s="58"/>
      <c r="AJ200" s="21">
        <v>6576.6</v>
      </c>
      <c r="AK200" s="21">
        <v>6576.6</v>
      </c>
      <c r="AL200" s="21">
        <v>0.0</v>
      </c>
      <c r="AM200" s="21">
        <v>2.21610498428345</v>
      </c>
      <c r="AN200" s="58"/>
    </row>
    <row r="201">
      <c r="E201" s="68" t="s">
        <v>44</v>
      </c>
      <c r="F201" s="21">
        <v>7217.03</v>
      </c>
      <c r="G201" s="21">
        <v>7217.03</v>
      </c>
      <c r="H201" s="21">
        <v>0.0</v>
      </c>
      <c r="I201" s="21">
        <v>2.06188106536865</v>
      </c>
      <c r="J201" s="58"/>
      <c r="K201" s="21">
        <v>6520.89</v>
      </c>
      <c r="L201" s="21">
        <v>6520.89</v>
      </c>
      <c r="M201" s="21">
        <v>0.0</v>
      </c>
      <c r="N201" s="21">
        <v>11.7333850860596</v>
      </c>
      <c r="O201" s="58"/>
      <c r="AE201" s="21">
        <v>6734.89</v>
      </c>
      <c r="AF201" s="21">
        <v>6734.89</v>
      </c>
      <c r="AG201" s="21">
        <v>0.0</v>
      </c>
      <c r="AH201" s="21">
        <v>10.3855051994324</v>
      </c>
      <c r="AI201" s="58"/>
      <c r="AJ201" s="21">
        <v>7217.03</v>
      </c>
      <c r="AK201" s="21">
        <v>7217.03</v>
      </c>
      <c r="AL201" s="21">
        <v>0.0</v>
      </c>
      <c r="AM201" s="21">
        <v>3.03996920585632</v>
      </c>
      <c r="AN201" s="58"/>
    </row>
    <row r="202">
      <c r="E202" s="68" t="s">
        <v>45</v>
      </c>
      <c r="F202" s="21">
        <v>6285.63</v>
      </c>
      <c r="G202" s="21">
        <v>6285.63</v>
      </c>
      <c r="H202" s="21">
        <v>0.0</v>
      </c>
      <c r="I202" s="21">
        <v>1.72751498222351</v>
      </c>
      <c r="J202" s="58"/>
      <c r="K202" s="21">
        <v>6238.93999286842</v>
      </c>
      <c r="L202" s="21">
        <v>6238.93999286842</v>
      </c>
      <c r="M202" s="21">
        <v>0.0</v>
      </c>
      <c r="N202" s="21">
        <v>4.63565802574158</v>
      </c>
      <c r="O202" s="58"/>
      <c r="AE202" s="21">
        <v>5369.24</v>
      </c>
      <c r="AF202" s="21">
        <v>5369.24</v>
      </c>
      <c r="AG202" s="21">
        <v>0.0</v>
      </c>
      <c r="AH202" s="21">
        <v>6.96723198890686</v>
      </c>
      <c r="AI202" s="58"/>
      <c r="AJ202" s="21">
        <v>6229.85</v>
      </c>
      <c r="AK202" s="21">
        <v>6229.85</v>
      </c>
      <c r="AL202" s="21">
        <v>0.0</v>
      </c>
      <c r="AM202" s="21">
        <v>1.59915971755981</v>
      </c>
      <c r="AN202" s="58"/>
    </row>
    <row r="203">
      <c r="E203" s="68" t="s">
        <v>46</v>
      </c>
      <c r="F203" s="21">
        <v>6433.59</v>
      </c>
      <c r="G203" s="21">
        <v>6433.59</v>
      </c>
      <c r="H203" s="21">
        <v>0.0</v>
      </c>
      <c r="I203" s="21">
        <v>3.21266222000122</v>
      </c>
      <c r="J203" s="58"/>
      <c r="K203" s="21">
        <v>5582.37</v>
      </c>
      <c r="L203" s="21">
        <v>5582.37</v>
      </c>
      <c r="M203" s="21">
        <v>0.0</v>
      </c>
      <c r="N203" s="21">
        <v>14.3599448204041</v>
      </c>
      <c r="O203" s="58"/>
      <c r="AE203" s="21">
        <v>5881.92</v>
      </c>
      <c r="AF203" s="21">
        <v>5881.92</v>
      </c>
      <c r="AG203" s="21">
        <v>0.0</v>
      </c>
      <c r="AH203" s="21">
        <v>16.8211102485657</v>
      </c>
      <c r="AI203" s="58"/>
      <c r="AJ203" s="21">
        <v>6282.93</v>
      </c>
      <c r="AK203" s="21">
        <v>6282.93</v>
      </c>
      <c r="AL203" s="21">
        <v>0.0</v>
      </c>
      <c r="AM203" s="21">
        <v>7.11448502540588</v>
      </c>
      <c r="AN203" s="58"/>
    </row>
    <row r="204">
      <c r="E204" s="57" t="s">
        <v>21</v>
      </c>
      <c r="F204" s="26">
        <f t="shared" ref="F204:G204" si="129">AVERAGE(F199:F203)</f>
        <v>6636.452</v>
      </c>
      <c r="G204" s="26">
        <f t="shared" si="129"/>
        <v>6636.452</v>
      </c>
      <c r="H204" s="26">
        <f>100*AVERAGE(H199:H203)</f>
        <v>0</v>
      </c>
      <c r="I204" s="26">
        <f>AVERAGE(I199:I203)</f>
        <v>2.353016853</v>
      </c>
      <c r="J204" s="59" t="str">
        <f>IF(MAX(ABS($F204-INDIRECT("'summary | ALG^({\gamma}) (high cost instances)'!F"&amp;ROW('summary | ALG^({gamma}) (high c'!$F$7)+(ROW()-12)/6)), ABS($G204-INDIRECT("'summary | ALG^({\gamma}) (high cost instances)'!G"&amp;ROW('summary | ALG^({gamma}) (high c'!$G$7)+(ROW()-12)/6)), ABS($H204-INDIRECT("'summary | ALG^({\gamma}) (high cost instances)'!H"&amp;ROW('summary | ALG^({gamma}) (high c'!$H$7)+(ROW()-12)/6)), ABS($I204-INDIRECT("'summary | ALG^({\gamma}) (high cost instances)'!I"&amp;ROW('summary | ALG^({gamma}) (high c'!$I$7)+(ROW()-12)/6)))&lt;0.01, "ok", "not ok")</f>
        <v>ok</v>
      </c>
      <c r="K204" s="26">
        <f t="shared" ref="K204:L204" si="130">AVERAGE(K199:K203)</f>
        <v>6102.141999</v>
      </c>
      <c r="L204" s="26">
        <f t="shared" si="130"/>
        <v>6102.141999</v>
      </c>
      <c r="M204" s="26">
        <f>100*AVERAGE(M199:M203)</f>
        <v>0</v>
      </c>
      <c r="N204" s="26">
        <f>AVERAGE(N199:N203)</f>
        <v>9.893748999</v>
      </c>
      <c r="O204" s="59" t="str">
        <f>IF(MAX(ABS(K204-INDIRECT("'summary | ALG^({\gamma}) (high cost instances)'!L"&amp;ROW('summary | ALG^({gamma}) (high c'!$L$7)+(ROW()-12)/6)), ABS(L204-INDIRECT("'summary | ALG^({\gamma}) (high cost instances)'!M"&amp;ROW('summary | ALG^({gamma}) (high c'!$M$7)+(ROW()-12)/6)), ABS($M204-INDIRECT("'summary | ALG^({\gamma}) (high cost instances)'!N"&amp;ROW('summary | ALG^({gamma}) (high c'!$N$7)+(ROW()-12)/6)), ABS($N204-INDIRECT("'summary | ALG^({\gamma}) (high cost instances)'!O"&amp;ROW('summary | ALG^({gamma}) (high c'!$O$7)+(ROW()-12)/6)))&lt;0.00001, "ok", "not ok")</f>
        <v>ok</v>
      </c>
      <c r="AE204" s="26">
        <f t="shared" ref="AE204:AF204" si="131">AVERAGE(AE199:AE203)</f>
        <v>6077.398</v>
      </c>
      <c r="AF204" s="26">
        <f t="shared" si="131"/>
        <v>6077.398</v>
      </c>
      <c r="AG204" s="26">
        <f>100*AVERAGE(AG199:AG203)</f>
        <v>0</v>
      </c>
      <c r="AH204" s="26">
        <f>AVERAGE(AH199:AH203)</f>
        <v>12.13969398</v>
      </c>
      <c r="AI204" s="59" t="str">
        <f>IF(MAX(ABS(AE204-INDIRECT("'summary | ALG^({\gamma}) (high cost instances)'!AJ"&amp;ROW('summary | ALG^({gamma}) (high c'!$AJ$7)+(ROW()-12)/6)), ABS(AF204-INDIRECT("'summary | ALG^({\gamma}) (high cost instances)'!AK"&amp;ROW('summary | ALG^({gamma}) (high c'!$AK$7)+(ROW()-12)/6)), ABS(AG204-INDIRECT("'summary | ALG^({\gamma}) (high cost instances)'!AL"&amp;ROW('summary | ALG^({gamma}) (high c'!$AL$7)+(ROW()-12)/6)), ABS(AH204-INDIRECT("'summary | ALG^({\gamma}) (high cost instances)'!AM"&amp;ROW('summary | ALG^({gamma}) (high c'!$AM$7)+(ROW()-12)/6)))&lt;0.01, "ok", "not ok")</f>
        <v>ok</v>
      </c>
      <c r="AJ204" s="26">
        <f t="shared" ref="AJ204:AK204" si="132">AVERAGE(AJ199:AJ203)</f>
        <v>6569.904</v>
      </c>
      <c r="AK204" s="26">
        <f t="shared" si="132"/>
        <v>6569.904</v>
      </c>
      <c r="AL204" s="26">
        <f>100*AVERAGE(AL199:AL203)</f>
        <v>0</v>
      </c>
      <c r="AM204" s="26">
        <f>AVERAGE(AM199:AM203)</f>
        <v>3.191506004</v>
      </c>
      <c r="AN204" s="59" t="str">
        <f>IF(MAX(ABS(AJ204-INDIRECT("'summary | ALG^({\gamma}) (high cost instances)'!AV"&amp;ROW('summary | ALG^({gamma}) (high c'!$AV$7)+(ROW()-12)/6)), ABS(AK204-INDIRECT("'summary | ALG^({\gamma}) (high cost instances)'!AW"&amp;ROW('summary | ALG^({gamma}) (high c'!$AW$7)+(ROW()-12)/6)), ABS(AL204-INDIRECT("'summary | ALG^({\gamma}) (high cost instances)'!AX"&amp;ROW('summary | ALG^({gamma}) (high c'!$AX$7)+(ROW()-12)/6)), ABS(AM204-INDIRECT("'summary | ALG^({\gamma}) (high cost instances)'!AY"&amp;ROW('summary | ALG^({gamma}) (high c'!$AY$7)+(ROW()-12)/6)))&lt;0.01, "ok", "not ok")</f>
        <v>ok</v>
      </c>
    </row>
    <row r="205">
      <c r="D205" s="80">
        <v>20.0</v>
      </c>
      <c r="E205" s="68" t="s">
        <v>47</v>
      </c>
      <c r="F205" s="21">
        <v>8480.8</v>
      </c>
      <c r="G205" s="21">
        <v>8480.8</v>
      </c>
      <c r="H205" s="21">
        <v>0.0</v>
      </c>
      <c r="I205" s="21">
        <v>27.8846967220306</v>
      </c>
      <c r="J205" s="58"/>
      <c r="K205" s="21">
        <v>7969.24</v>
      </c>
      <c r="L205" s="21">
        <v>7969.24</v>
      </c>
      <c r="M205" s="21">
        <v>0.0</v>
      </c>
      <c r="N205" s="21">
        <v>285.977182865143</v>
      </c>
      <c r="O205" s="58"/>
      <c r="AE205" s="21">
        <v>7851.16</v>
      </c>
      <c r="AF205" s="21">
        <v>7851.16</v>
      </c>
      <c r="AG205" s="21">
        <v>0.0</v>
      </c>
      <c r="AH205" s="21">
        <v>292.233329057694</v>
      </c>
      <c r="AI205" s="58"/>
      <c r="AJ205" s="21">
        <v>8482.87</v>
      </c>
      <c r="AK205" s="21">
        <v>8482.87</v>
      </c>
      <c r="AL205" s="21">
        <v>0.0</v>
      </c>
      <c r="AM205" s="21">
        <v>84.3177790641785</v>
      </c>
      <c r="AN205" s="58"/>
    </row>
    <row r="206">
      <c r="E206" s="68" t="s">
        <v>48</v>
      </c>
      <c r="F206" s="21">
        <v>7322.83</v>
      </c>
      <c r="G206" s="21">
        <v>7322.83</v>
      </c>
      <c r="H206" s="21">
        <v>0.0</v>
      </c>
      <c r="I206" s="21">
        <v>4.68001508712769</v>
      </c>
      <c r="J206" s="58"/>
      <c r="K206" s="21">
        <v>6453.06</v>
      </c>
      <c r="L206" s="21">
        <v>6453.06</v>
      </c>
      <c r="M206" s="21">
        <v>0.0</v>
      </c>
      <c r="N206" s="21">
        <v>19.9003129005432</v>
      </c>
      <c r="O206" s="58"/>
      <c r="AE206" s="21">
        <v>7218.32</v>
      </c>
      <c r="AF206" s="21">
        <v>7218.32</v>
      </c>
      <c r="AG206" s="21">
        <v>0.0</v>
      </c>
      <c r="AH206" s="21">
        <v>13.2425351142883</v>
      </c>
      <c r="AI206" s="58"/>
      <c r="AJ206" s="21">
        <v>7499.77</v>
      </c>
      <c r="AK206" s="21">
        <v>7499.77</v>
      </c>
      <c r="AL206" s="21">
        <v>0.0</v>
      </c>
      <c r="AM206" s="21">
        <v>7.62387180328369</v>
      </c>
      <c r="AN206" s="58"/>
    </row>
    <row r="207">
      <c r="E207" s="68" t="s">
        <v>49</v>
      </c>
      <c r="F207" s="21">
        <v>8519.57</v>
      </c>
      <c r="G207" s="21">
        <v>8519.57</v>
      </c>
      <c r="H207" s="21">
        <v>0.0</v>
      </c>
      <c r="I207" s="21">
        <v>5.56508016586304</v>
      </c>
      <c r="J207" s="58"/>
      <c r="K207" s="21">
        <v>8486.04</v>
      </c>
      <c r="L207" s="21">
        <v>8486.04</v>
      </c>
      <c r="M207" s="21">
        <v>0.0</v>
      </c>
      <c r="N207" s="21">
        <v>17.6149339675903</v>
      </c>
      <c r="O207" s="58"/>
      <c r="AE207" s="21">
        <v>7658.65</v>
      </c>
      <c r="AF207" s="21">
        <v>7658.65</v>
      </c>
      <c r="AG207" s="21">
        <v>0.0</v>
      </c>
      <c r="AH207" s="21">
        <v>7.69541716575623</v>
      </c>
      <c r="AI207" s="58"/>
      <c r="AJ207" s="21">
        <v>8506.23</v>
      </c>
      <c r="AK207" s="21">
        <v>8506.23</v>
      </c>
      <c r="AL207" s="21">
        <v>0.0</v>
      </c>
      <c r="AM207" s="21">
        <v>6.27428579330444</v>
      </c>
      <c r="AN207" s="58"/>
    </row>
    <row r="208">
      <c r="E208" s="68" t="s">
        <v>50</v>
      </c>
      <c r="F208" s="21">
        <v>8640.7</v>
      </c>
      <c r="G208" s="21">
        <v>8640.7</v>
      </c>
      <c r="H208" s="21">
        <v>0.0</v>
      </c>
      <c r="I208" s="21">
        <v>24.6736917495728</v>
      </c>
      <c r="J208" s="58"/>
      <c r="K208" s="21">
        <v>8558.35</v>
      </c>
      <c r="L208" s="21">
        <v>8557.52</v>
      </c>
      <c r="M208" s="21">
        <v>9.69813106502498E-5</v>
      </c>
      <c r="N208" s="21">
        <v>222.666912078857</v>
      </c>
      <c r="O208" s="58"/>
      <c r="AE208" s="21">
        <v>8240.23</v>
      </c>
      <c r="AF208" s="21">
        <v>8240.23</v>
      </c>
      <c r="AG208" s="21">
        <v>0.0</v>
      </c>
      <c r="AH208" s="21">
        <v>266.936805963516</v>
      </c>
      <c r="AI208" s="58"/>
      <c r="AJ208" s="21">
        <v>8636.86</v>
      </c>
      <c r="AK208" s="21">
        <v>8636.86</v>
      </c>
      <c r="AL208" s="21">
        <v>0.0</v>
      </c>
      <c r="AM208" s="21">
        <v>33.2821128368378</v>
      </c>
      <c r="AN208" s="58"/>
    </row>
    <row r="209">
      <c r="E209" s="68" t="s">
        <v>51</v>
      </c>
      <c r="F209" s="21">
        <v>9480.58</v>
      </c>
      <c r="G209" s="21">
        <v>9480.58</v>
      </c>
      <c r="H209" s="21">
        <v>0.0</v>
      </c>
      <c r="I209" s="21">
        <v>50.6399049758911</v>
      </c>
      <c r="J209" s="58"/>
      <c r="K209" s="21">
        <v>8352.82</v>
      </c>
      <c r="L209" s="21">
        <v>8352.82</v>
      </c>
      <c r="M209" s="21">
        <v>0.0</v>
      </c>
      <c r="N209" s="21">
        <v>147.049873352051</v>
      </c>
      <c r="O209" s="58"/>
      <c r="AE209" s="21">
        <v>9061.54</v>
      </c>
      <c r="AF209" s="21">
        <v>9061.54</v>
      </c>
      <c r="AG209" s="21">
        <v>0.0</v>
      </c>
      <c r="AH209" s="21">
        <v>218.55677485466</v>
      </c>
      <c r="AI209" s="58"/>
      <c r="AJ209" s="21">
        <v>9480.58</v>
      </c>
      <c r="AK209" s="21">
        <v>9480.58</v>
      </c>
      <c r="AL209" s="21">
        <v>0.0</v>
      </c>
      <c r="AM209" s="21">
        <v>46.8876745700836</v>
      </c>
      <c r="AN209" s="58"/>
    </row>
    <row r="210">
      <c r="E210" s="57" t="s">
        <v>21</v>
      </c>
      <c r="F210" s="26">
        <f t="shared" ref="F210:G210" si="133">AVERAGE(F205:F209)</f>
        <v>8488.896</v>
      </c>
      <c r="G210" s="26">
        <f t="shared" si="133"/>
        <v>8488.896</v>
      </c>
      <c r="H210" s="26">
        <f>100*AVERAGE(H205:H209)</f>
        <v>0</v>
      </c>
      <c r="I210" s="26">
        <f>AVERAGE(I205:I209)</f>
        <v>22.68867774</v>
      </c>
      <c r="J210" s="59" t="str">
        <f>IF(MAX(ABS($F210-INDIRECT("'summary | ALG^({\gamma}) (high cost instances)'!F"&amp;ROW('summary | ALG^({gamma}) (high c'!$F$7)+(ROW()-12)/6)), ABS($G210-INDIRECT("'summary | ALG^({\gamma}) (high cost instances)'!G"&amp;ROW('summary | ALG^({gamma}) (high c'!$G$7)+(ROW()-12)/6)), ABS($H210-INDIRECT("'summary | ALG^({\gamma}) (high cost instances)'!H"&amp;ROW('summary | ALG^({gamma}) (high c'!$H$7)+(ROW()-12)/6)), ABS($I210-INDIRECT("'summary | ALG^({\gamma}) (high cost instances)'!I"&amp;ROW('summary | ALG^({gamma}) (high c'!$I$7)+(ROW()-12)/6)))&lt;0.01, "ok", "not ok")</f>
        <v>ok</v>
      </c>
      <c r="K210" s="26">
        <f t="shared" ref="K210:L210" si="134">AVERAGE(K205:K209)</f>
        <v>7963.902</v>
      </c>
      <c r="L210" s="26">
        <f t="shared" si="134"/>
        <v>7963.736</v>
      </c>
      <c r="M210" s="26">
        <f>100*AVERAGE(M205:M209)</f>
        <v>0.001939626213</v>
      </c>
      <c r="N210" s="26">
        <f>AVERAGE(N205:N209)</f>
        <v>138.641843</v>
      </c>
      <c r="O210" s="59" t="str">
        <f>IF(MAX(ABS(K210-INDIRECT("'summary | ALG^({\gamma}) (high cost instances)'!L"&amp;ROW('summary | ALG^({gamma}) (high c'!$L$7)+(ROW()-12)/6)), ABS(L210-INDIRECT("'summary | ALG^({\gamma}) (high cost instances)'!M"&amp;ROW('summary | ALG^({gamma}) (high c'!$M$7)+(ROW()-12)/6)), ABS($M210-INDIRECT("'summary | ALG^({\gamma}) (high cost instances)'!N"&amp;ROW('summary | ALG^({gamma}) (high c'!$N$7)+(ROW()-12)/6)), ABS($N210-INDIRECT("'summary | ALG^({\gamma}) (high cost instances)'!O"&amp;ROW('summary | ALG^({gamma}) (high c'!$O$7)+(ROW()-12)/6)))&lt;0.00001, "ok", "not ok")</f>
        <v>ok</v>
      </c>
      <c r="AE210" s="26">
        <f t="shared" ref="AE210:AF210" si="135">AVERAGE(AE205:AE209)</f>
        <v>8005.98</v>
      </c>
      <c r="AF210" s="26">
        <f t="shared" si="135"/>
        <v>8005.98</v>
      </c>
      <c r="AG210" s="26">
        <f>100*AVERAGE(AG205:AG209)</f>
        <v>0</v>
      </c>
      <c r="AH210" s="26">
        <f>AVERAGE(AH205:AH209)</f>
        <v>159.7329724</v>
      </c>
      <c r="AI210" s="59" t="str">
        <f>IF(MAX(ABS(AE210-INDIRECT("'summary | ALG^({\gamma}) (high cost instances)'!AJ"&amp;ROW('summary | ALG^({gamma}) (high c'!$AJ$7)+(ROW()-12)/6)), ABS(AF210-INDIRECT("'summary | ALG^({\gamma}) (high cost instances)'!AK"&amp;ROW('summary | ALG^({gamma}) (high c'!$AK$7)+(ROW()-12)/6)), ABS(AG210-INDIRECT("'summary | ALG^({\gamma}) (high cost instances)'!AL"&amp;ROW('summary | ALG^({gamma}) (high c'!$AL$7)+(ROW()-12)/6)), ABS(AH210-INDIRECT("'summary | ALG^({\gamma}) (high cost instances)'!AM"&amp;ROW('summary | ALG^({gamma}) (high c'!$AM$7)+(ROW()-12)/6)))&lt;0.01, "ok", "not ok")</f>
        <v>ok</v>
      </c>
      <c r="AJ210" s="26">
        <f t="shared" ref="AJ210:AK210" si="136">AVERAGE(AJ205:AJ209)</f>
        <v>8521.262</v>
      </c>
      <c r="AK210" s="26">
        <f t="shared" si="136"/>
        <v>8521.262</v>
      </c>
      <c r="AL210" s="26">
        <f>100*AVERAGE(AL205:AL209)</f>
        <v>0</v>
      </c>
      <c r="AM210" s="26">
        <f>AVERAGE(AM205:AM209)</f>
        <v>35.67714481</v>
      </c>
      <c r="AN210" s="59" t="str">
        <f>IF(MAX(ABS(AJ210-INDIRECT("'summary | ALG^({\gamma}) (high cost instances)'!AV"&amp;ROW('summary | ALG^({gamma}) (high c'!$AV$7)+(ROW()-12)/6)), ABS(AK210-INDIRECT("'summary | ALG^({\gamma}) (high cost instances)'!AW"&amp;ROW('summary | ALG^({gamma}) (high c'!$AW$7)+(ROW()-12)/6)), ABS(AL210-INDIRECT("'summary | ALG^({\gamma}) (high cost instances)'!AX"&amp;ROW('summary | ALG^({gamma}) (high c'!$AX$7)+(ROW()-12)/6)), ABS(AM210-INDIRECT("'summary | ALG^({\gamma}) (high cost instances)'!AY"&amp;ROW('summary | ALG^({gamma}) (high c'!$AY$7)+(ROW()-12)/6)))&lt;0.01, "ok", "not ok")</f>
        <v>ok</v>
      </c>
    </row>
    <row r="211">
      <c r="D211" s="80">
        <v>25.0</v>
      </c>
      <c r="E211" s="68" t="s">
        <v>52</v>
      </c>
      <c r="F211" s="21">
        <v>8954.39</v>
      </c>
      <c r="G211" s="21">
        <v>8954.39</v>
      </c>
      <c r="H211" s="21">
        <v>0.0</v>
      </c>
      <c r="I211" s="21">
        <v>3.17068910598755</v>
      </c>
      <c r="J211" s="58"/>
      <c r="K211" s="21">
        <v>7880.65</v>
      </c>
      <c r="L211" s="21">
        <v>7880.65</v>
      </c>
      <c r="M211" s="21">
        <v>0.0</v>
      </c>
      <c r="N211" s="21">
        <v>36.3047080039978</v>
      </c>
      <c r="O211" s="58"/>
      <c r="AE211" s="21">
        <v>8232.86</v>
      </c>
      <c r="AF211" s="21">
        <v>8232.86</v>
      </c>
      <c r="AG211" s="21">
        <v>0.0</v>
      </c>
      <c r="AH211" s="21">
        <v>18.169851064682</v>
      </c>
      <c r="AI211" s="58"/>
      <c r="AJ211" s="21">
        <v>8968.63</v>
      </c>
      <c r="AK211" s="21">
        <v>8968.63</v>
      </c>
      <c r="AL211" s="21">
        <v>0.0</v>
      </c>
      <c r="AM211" s="21">
        <v>8.81551671028137</v>
      </c>
      <c r="AN211" s="58"/>
    </row>
    <row r="212">
      <c r="E212" s="68" t="s">
        <v>53</v>
      </c>
      <c r="F212" s="21">
        <v>9937.94</v>
      </c>
      <c r="G212" s="21">
        <v>9937.94</v>
      </c>
      <c r="H212" s="21">
        <v>0.0</v>
      </c>
      <c r="I212" s="21">
        <v>1066.43493890762</v>
      </c>
      <c r="J212" s="58"/>
      <c r="K212" s="21">
        <v>9268.21</v>
      </c>
      <c r="L212" s="21">
        <v>9268.01</v>
      </c>
      <c r="M212" s="21">
        <v>2.15791398769459E-5</v>
      </c>
      <c r="N212" s="21">
        <v>2711.41647315025</v>
      </c>
      <c r="O212" s="58"/>
      <c r="AE212" s="21">
        <v>9375.59</v>
      </c>
      <c r="AF212" s="21">
        <v>9375.59</v>
      </c>
      <c r="AG212" s="21">
        <v>0.0</v>
      </c>
      <c r="AH212" s="21">
        <v>3458.77732419968</v>
      </c>
      <c r="AI212" s="58"/>
      <c r="AJ212" s="21">
        <v>9937.94</v>
      </c>
      <c r="AK212" s="21">
        <v>9937.94</v>
      </c>
      <c r="AL212" s="21">
        <v>0.0</v>
      </c>
      <c r="AM212" s="21">
        <v>2064.3651432991</v>
      </c>
      <c r="AN212" s="58"/>
    </row>
    <row r="213">
      <c r="E213" s="68" t="s">
        <v>54</v>
      </c>
      <c r="F213" s="21">
        <v>10842.67</v>
      </c>
      <c r="G213" s="21">
        <v>10842.67</v>
      </c>
      <c r="H213" s="21">
        <v>0.0</v>
      </c>
      <c r="I213" s="21">
        <v>95.7217199802399</v>
      </c>
      <c r="J213" s="58"/>
      <c r="K213" s="21">
        <v>10011.68</v>
      </c>
      <c r="L213" s="21">
        <v>10011.68</v>
      </c>
      <c r="M213" s="21">
        <v>0.0</v>
      </c>
      <c r="N213" s="21">
        <v>1023.15485906601</v>
      </c>
      <c r="O213" s="58"/>
      <c r="AE213" s="21">
        <v>10309.15</v>
      </c>
      <c r="AF213" s="21">
        <v>10309.15</v>
      </c>
      <c r="AG213" s="21">
        <v>0.0</v>
      </c>
      <c r="AH213" s="21">
        <v>3821.49065589905</v>
      </c>
      <c r="AI213" s="58"/>
      <c r="AJ213" s="21">
        <v>10842.67</v>
      </c>
      <c r="AK213" s="21">
        <v>10842.67</v>
      </c>
      <c r="AL213" s="21">
        <v>0.0</v>
      </c>
      <c r="AM213" s="21">
        <v>138.490949869156</v>
      </c>
      <c r="AN213" s="58"/>
    </row>
    <row r="214">
      <c r="E214" s="68" t="s">
        <v>55</v>
      </c>
      <c r="F214" s="21">
        <v>9401.21</v>
      </c>
      <c r="G214" s="21">
        <v>9401.21</v>
      </c>
      <c r="H214" s="21">
        <v>0.0</v>
      </c>
      <c r="I214" s="21">
        <v>4.78765511512756</v>
      </c>
      <c r="J214" s="58"/>
      <c r="K214" s="21">
        <v>9327.06</v>
      </c>
      <c r="L214" s="21">
        <v>9327.06</v>
      </c>
      <c r="M214" s="21">
        <v>0.0</v>
      </c>
      <c r="N214" s="21">
        <v>15.5859298706055</v>
      </c>
      <c r="O214" s="58"/>
      <c r="AE214" s="21">
        <v>8603.18</v>
      </c>
      <c r="AF214" s="21">
        <v>8603.18</v>
      </c>
      <c r="AG214" s="21">
        <v>0.0</v>
      </c>
      <c r="AH214" s="21">
        <v>14.42032122612</v>
      </c>
      <c r="AI214" s="58"/>
      <c r="AJ214" s="21">
        <v>9401.21</v>
      </c>
      <c r="AK214" s="21">
        <v>9401.21</v>
      </c>
      <c r="AL214" s="21">
        <v>0.0</v>
      </c>
      <c r="AM214" s="21">
        <v>6.16755819320679</v>
      </c>
      <c r="AN214" s="58"/>
    </row>
    <row r="215">
      <c r="E215" s="68" t="s">
        <v>56</v>
      </c>
      <c r="F215" s="21">
        <v>10834.98</v>
      </c>
      <c r="G215" s="21">
        <v>10834.98</v>
      </c>
      <c r="H215" s="21">
        <v>0.0</v>
      </c>
      <c r="I215" s="21">
        <v>304.469653367996</v>
      </c>
      <c r="J215" s="58"/>
      <c r="K215" s="21">
        <v>9795.61</v>
      </c>
      <c r="L215" s="21">
        <v>9795.61</v>
      </c>
      <c r="M215" s="21">
        <v>0.0</v>
      </c>
      <c r="N215" s="21">
        <v>2604.59257698059</v>
      </c>
      <c r="O215" s="58"/>
      <c r="AE215" s="21">
        <v>10589.41</v>
      </c>
      <c r="AF215" s="21">
        <v>10589.41</v>
      </c>
      <c r="AG215" s="21">
        <v>0.0</v>
      </c>
      <c r="AH215" s="21">
        <v>704.217131137848</v>
      </c>
      <c r="AI215" s="58"/>
      <c r="AJ215" s="21">
        <v>10834.98</v>
      </c>
      <c r="AK215" s="21">
        <v>10833.98</v>
      </c>
      <c r="AL215" s="21">
        <v>9.22936636708143E-5</v>
      </c>
      <c r="AM215" s="21">
        <v>460.909099340439</v>
      </c>
      <c r="AN215" s="58"/>
    </row>
    <row r="216">
      <c r="E216" s="57" t="s">
        <v>21</v>
      </c>
      <c r="F216" s="26">
        <f t="shared" ref="F216:G216" si="137">AVERAGE(F211:F215)</f>
        <v>9994.238</v>
      </c>
      <c r="G216" s="26">
        <f t="shared" si="137"/>
        <v>9994.238</v>
      </c>
      <c r="H216" s="26">
        <f>100*AVERAGE(H211:H215)</f>
        <v>0</v>
      </c>
      <c r="I216" s="26">
        <f>AVERAGE(I211:I215)</f>
        <v>294.9169313</v>
      </c>
      <c r="J216" s="59" t="str">
        <f>IF(MAX(ABS($F216-INDIRECT("'summary | ALG^({\gamma}) (high cost instances)'!F"&amp;ROW('summary | ALG^({gamma}) (high c'!$F$7)+(ROW()-12)/6)), ABS($G216-INDIRECT("'summary | ALG^({\gamma}) (high cost instances)'!G"&amp;ROW('summary | ALG^({gamma}) (high c'!$G$7)+(ROW()-12)/6)), ABS($H216-INDIRECT("'summary | ALG^({\gamma}) (high cost instances)'!H"&amp;ROW('summary | ALG^({gamma}) (high c'!$H$7)+(ROW()-12)/6)), ABS($I216-INDIRECT("'summary | ALG^({\gamma}) (high cost instances)'!I"&amp;ROW('summary | ALG^({gamma}) (high c'!$I$7)+(ROW()-12)/6)))&lt;0.01, "ok", "not ok")</f>
        <v>ok</v>
      </c>
      <c r="K216" s="26">
        <f t="shared" ref="K216:L216" si="138">AVERAGE(K211:K215)</f>
        <v>9256.642</v>
      </c>
      <c r="L216" s="26">
        <f t="shared" si="138"/>
        <v>9256.602</v>
      </c>
      <c r="M216" s="26">
        <f>100*AVERAGE(M211:M215)</f>
        <v>0.0004315827975</v>
      </c>
      <c r="N216" s="26">
        <f>AVERAGE(N211:N215)</f>
        <v>1278.210909</v>
      </c>
      <c r="O216" s="59" t="str">
        <f>IF(MAX(ABS(K216-INDIRECT("'summary | ALG^({\gamma}) (high cost instances)'!L"&amp;ROW('summary | ALG^({gamma}) (high c'!$L$7)+(ROW()-12)/6)), ABS(L216-INDIRECT("'summary | ALG^({\gamma}) (high cost instances)'!M"&amp;ROW('summary | ALG^({gamma}) (high c'!$M$7)+(ROW()-12)/6)), ABS($M216-INDIRECT("'summary | ALG^({\gamma}) (high cost instances)'!N"&amp;ROW('summary | ALG^({gamma}) (high c'!$N$7)+(ROW()-12)/6)), ABS($N216-INDIRECT("'summary | ALG^({\gamma}) (high cost instances)'!O"&amp;ROW('summary | ALG^({gamma}) (high c'!$O$7)+(ROW()-12)/6)))&lt;0.00001, "ok", "not ok")</f>
        <v>ok</v>
      </c>
      <c r="AE216" s="26">
        <f t="shared" ref="AE216:AF216" si="139">AVERAGE(AE211:AE215)</f>
        <v>9422.038</v>
      </c>
      <c r="AF216" s="26">
        <f t="shared" si="139"/>
        <v>9422.038</v>
      </c>
      <c r="AG216" s="26">
        <f>100*AVERAGE(AG211:AG215)</f>
        <v>0</v>
      </c>
      <c r="AH216" s="26">
        <f>AVERAGE(AH211:AH215)</f>
        <v>1603.415057</v>
      </c>
      <c r="AI216" s="59" t="str">
        <f>IF(MAX(ABS(AE216-INDIRECT("'summary | ALG^({\gamma}) (high cost instances)'!AJ"&amp;ROW('summary | ALG^({gamma}) (high c'!$AJ$7)+(ROW()-12)/6)), ABS(AF216-INDIRECT("'summary | ALG^({\gamma}) (high cost instances)'!AK"&amp;ROW('summary | ALG^({gamma}) (high c'!$AK$7)+(ROW()-12)/6)), ABS(AG216-INDIRECT("'summary | ALG^({\gamma}) (high cost instances)'!AL"&amp;ROW('summary | ALG^({gamma}) (high c'!$AL$7)+(ROW()-12)/6)), ABS(AH216-INDIRECT("'summary | ALG^({\gamma}) (high cost instances)'!AM"&amp;ROW('summary | ALG^({gamma}) (high c'!$AM$7)+(ROW()-12)/6)))&lt;0.01, "ok", "not ok")</f>
        <v>ok</v>
      </c>
      <c r="AJ216" s="26">
        <f t="shared" ref="AJ216:AK216" si="140">AVERAGE(AJ211:AJ215)</f>
        <v>9997.086</v>
      </c>
      <c r="AK216" s="26">
        <f t="shared" si="140"/>
        <v>9996.886</v>
      </c>
      <c r="AL216" s="26">
        <f>100*AVERAGE(AL211:AL215)</f>
        <v>0.001845873273</v>
      </c>
      <c r="AM216" s="26">
        <f>AVERAGE(AM211:AM215)</f>
        <v>535.7496535</v>
      </c>
      <c r="AN216" s="59" t="str">
        <f>IF(MAX(ABS(AJ216-INDIRECT("'summary | ALG^({\gamma}) (high cost instances)'!AV"&amp;ROW('summary | ALG^({gamma}) (high c'!$AV$7)+(ROW()-12)/6)), ABS(AK216-INDIRECT("'summary | ALG^({\gamma}) (high cost instances)'!AW"&amp;ROW('summary | ALG^({gamma}) (high c'!$AW$7)+(ROW()-12)/6)), ABS(AL216-INDIRECT("'summary | ALG^({\gamma}) (high cost instances)'!AX"&amp;ROW('summary | ALG^({gamma}) (high c'!$AX$7)+(ROW()-12)/6)), ABS(AM216-INDIRECT("'summary | ALG^({\gamma}) (high cost instances)'!AY"&amp;ROW('summary | ALG^({gamma}) (high c'!$AY$7)+(ROW()-12)/6)))&lt;0.01, "ok", "not ok")</f>
        <v>ok</v>
      </c>
    </row>
    <row r="217">
      <c r="D217" s="80">
        <v>30.0</v>
      </c>
      <c r="E217" s="68" t="s">
        <v>57</v>
      </c>
      <c r="F217" s="21">
        <v>12287.77</v>
      </c>
      <c r="G217" s="21">
        <v>12287.77</v>
      </c>
      <c r="H217" s="21">
        <v>0.0</v>
      </c>
      <c r="I217" s="21">
        <v>1644.57405781746</v>
      </c>
      <c r="J217" s="58"/>
      <c r="K217" s="21">
        <v>12228.86</v>
      </c>
      <c r="L217" s="21">
        <v>12043.9257851802</v>
      </c>
      <c r="M217" s="21">
        <v>0.015122768174615</v>
      </c>
      <c r="N217" s="21">
        <v>7201.77984428406</v>
      </c>
      <c r="O217" s="58"/>
      <c r="AE217" s="21">
        <v>11746.42</v>
      </c>
      <c r="AF217" s="21">
        <v>11746.42</v>
      </c>
      <c r="AG217" s="21">
        <v>0.0</v>
      </c>
      <c r="AH217" s="21">
        <v>3304.49156403542</v>
      </c>
      <c r="AI217" s="58"/>
      <c r="AJ217" s="21">
        <v>12287.77</v>
      </c>
      <c r="AK217" s="21">
        <v>12287.77</v>
      </c>
      <c r="AL217" s="21">
        <v>0.0</v>
      </c>
      <c r="AM217" s="21">
        <v>1690.62865710258</v>
      </c>
      <c r="AN217" s="58"/>
    </row>
    <row r="218">
      <c r="E218" s="68" t="s">
        <v>58</v>
      </c>
      <c r="F218" s="21">
        <v>11187.19</v>
      </c>
      <c r="G218" s="21">
        <v>11187.19</v>
      </c>
      <c r="H218" s="21">
        <v>0.0</v>
      </c>
      <c r="I218" s="21">
        <v>23.4842638969421</v>
      </c>
      <c r="J218" s="58"/>
      <c r="K218" s="21">
        <v>10132.12</v>
      </c>
      <c r="L218" s="21">
        <v>10132.12</v>
      </c>
      <c r="M218" s="21">
        <v>0.0</v>
      </c>
      <c r="N218" s="21">
        <v>97.4391667842865</v>
      </c>
      <c r="O218" s="58"/>
      <c r="AE218" s="21">
        <v>10411.0</v>
      </c>
      <c r="AF218" s="21">
        <v>10411.0</v>
      </c>
      <c r="AG218" s="21">
        <v>0.0</v>
      </c>
      <c r="AH218" s="21">
        <v>72.6694853305817</v>
      </c>
      <c r="AI218" s="58"/>
      <c r="AJ218" s="21">
        <v>11187.19</v>
      </c>
      <c r="AK218" s="21">
        <v>11187.19</v>
      </c>
      <c r="AL218" s="21">
        <v>0.0</v>
      </c>
      <c r="AM218" s="21">
        <v>20.0218288898468</v>
      </c>
      <c r="AN218" s="58"/>
    </row>
    <row r="219">
      <c r="E219" s="68" t="s">
        <v>59</v>
      </c>
      <c r="F219" s="21">
        <v>11518.41</v>
      </c>
      <c r="G219" s="21">
        <v>11517.41</v>
      </c>
      <c r="H219" s="21">
        <v>8.68175381845237E-5</v>
      </c>
      <c r="I219" s="21">
        <v>8.50302386283875</v>
      </c>
      <c r="J219" s="58"/>
      <c r="K219" s="21">
        <v>11464.99</v>
      </c>
      <c r="L219" s="21">
        <v>11464.99</v>
      </c>
      <c r="M219" s="21">
        <v>0.0</v>
      </c>
      <c r="N219" s="21">
        <v>21.0255160331726</v>
      </c>
      <c r="O219" s="58"/>
      <c r="AE219" s="21">
        <v>11068.5</v>
      </c>
      <c r="AF219" s="21">
        <v>11068.5</v>
      </c>
      <c r="AG219" s="21">
        <v>0.0</v>
      </c>
      <c r="AH219" s="21">
        <v>50.2621638774872</v>
      </c>
      <c r="AI219" s="58"/>
      <c r="AJ219" s="21">
        <v>11518.41</v>
      </c>
      <c r="AK219" s="21">
        <v>11518.41</v>
      </c>
      <c r="AL219" s="21">
        <v>0.0</v>
      </c>
      <c r="AM219" s="21">
        <v>11.5408818721771</v>
      </c>
      <c r="AN219" s="58"/>
    </row>
    <row r="220">
      <c r="E220" s="68" t="s">
        <v>60</v>
      </c>
      <c r="F220" s="21">
        <v>10243.98</v>
      </c>
      <c r="G220" s="21">
        <v>10243.98</v>
      </c>
      <c r="H220" s="21">
        <v>0.0</v>
      </c>
      <c r="I220" s="21">
        <v>11.5206367969513</v>
      </c>
      <c r="J220" s="58"/>
      <c r="K220" s="21">
        <v>9430.43</v>
      </c>
      <c r="L220" s="21">
        <v>9430.43</v>
      </c>
      <c r="M220" s="21">
        <v>0.0</v>
      </c>
      <c r="N220" s="21">
        <v>49.15691614151</v>
      </c>
      <c r="O220" s="58"/>
      <c r="AE220" s="21">
        <v>9837.19</v>
      </c>
      <c r="AF220" s="21">
        <v>9837.19</v>
      </c>
      <c r="AG220" s="21">
        <v>0.0</v>
      </c>
      <c r="AH220" s="21">
        <v>86.6871111392975</v>
      </c>
      <c r="AI220" s="58"/>
      <c r="AJ220" s="21">
        <v>10243.98</v>
      </c>
      <c r="AK220" s="21">
        <v>10243.98</v>
      </c>
      <c r="AL220" s="21">
        <v>0.0</v>
      </c>
      <c r="AM220" s="21">
        <v>19.9716169834137</v>
      </c>
      <c r="AN220" s="58"/>
    </row>
    <row r="221">
      <c r="E221" s="68" t="s">
        <v>61</v>
      </c>
      <c r="F221" s="21">
        <v>10195.58</v>
      </c>
      <c r="G221" s="21">
        <v>10195.58</v>
      </c>
      <c r="H221" s="21">
        <v>0.0</v>
      </c>
      <c r="I221" s="21">
        <v>1585.79004025459</v>
      </c>
      <c r="J221" s="58"/>
      <c r="K221" s="21">
        <v>9323.8</v>
      </c>
      <c r="L221" s="21">
        <v>9114.29925215815</v>
      </c>
      <c r="M221" s="21">
        <v>0.0224694596454077</v>
      </c>
      <c r="N221" s="21">
        <v>7235.60284876823</v>
      </c>
      <c r="O221" s="58"/>
      <c r="AE221" s="21">
        <v>9600.1</v>
      </c>
      <c r="AF221" s="21">
        <v>9600.1</v>
      </c>
      <c r="AG221" s="21">
        <v>0.0</v>
      </c>
      <c r="AH221" s="21">
        <v>5389.04860401154</v>
      </c>
      <c r="AI221" s="58"/>
      <c r="AJ221" s="21">
        <v>10125.69</v>
      </c>
      <c r="AK221" s="21">
        <v>10125.69</v>
      </c>
      <c r="AL221" s="21">
        <v>0.0</v>
      </c>
      <c r="AM221" s="21">
        <v>412.765550136566</v>
      </c>
      <c r="AN221" s="58"/>
    </row>
    <row r="222">
      <c r="E222" s="57" t="s">
        <v>21</v>
      </c>
      <c r="F222" s="26">
        <f t="shared" ref="F222:G222" si="141">AVERAGE(F217:F221)</f>
        <v>11086.586</v>
      </c>
      <c r="G222" s="26">
        <f t="shared" si="141"/>
        <v>11086.386</v>
      </c>
      <c r="H222" s="26">
        <f>100*AVERAGE(H217:H221)</f>
        <v>0.001736350764</v>
      </c>
      <c r="I222" s="26">
        <f>AVERAGE(I217:I221)</f>
        <v>654.7744045</v>
      </c>
      <c r="J222" s="59" t="str">
        <f>IF(MAX(ABS($F222-INDIRECT("'summary | ALG^({\gamma}) (high cost instances)'!F"&amp;ROW('summary | ALG^({gamma}) (high c'!$F$7)+(ROW()-12)/6)), ABS($G222-INDIRECT("'summary | ALG^({\gamma}) (high cost instances)'!G"&amp;ROW('summary | ALG^({gamma}) (high c'!$G$7)+(ROW()-12)/6)), ABS($H222-INDIRECT("'summary | ALG^({\gamma}) (high cost instances)'!H"&amp;ROW('summary | ALG^({gamma}) (high c'!$H$7)+(ROW()-12)/6)), ABS($I222-INDIRECT("'summary | ALG^({\gamma}) (high cost instances)'!I"&amp;ROW('summary | ALG^({gamma}) (high c'!$I$7)+(ROW()-12)/6)))&lt;0.01, "ok", "not ok")</f>
        <v>ok</v>
      </c>
      <c r="K222" s="26">
        <f t="shared" ref="K222:L222" si="142">AVERAGE(K217:K221)</f>
        <v>10516.04</v>
      </c>
      <c r="L222" s="26">
        <f t="shared" si="142"/>
        <v>10437.15301</v>
      </c>
      <c r="M222" s="26">
        <f>100*AVERAGE(M217:M221)</f>
        <v>0.7518445564</v>
      </c>
      <c r="N222" s="26">
        <f>AVERAGE(N217:N221)</f>
        <v>2921.000858</v>
      </c>
      <c r="O222" s="59" t="str">
        <f>IF(MAX(ABS(K222-INDIRECT("'summary | ALG^({\gamma}) (high cost instances)'!L"&amp;ROW('summary | ALG^({gamma}) (high c'!$L$7)+(ROW()-12)/6)), ABS(L222-INDIRECT("'summary | ALG^({\gamma}) (high cost instances)'!M"&amp;ROW('summary | ALG^({gamma}) (high c'!$M$7)+(ROW()-12)/6)), ABS($M222-INDIRECT("'summary | ALG^({\gamma}) (high cost instances)'!N"&amp;ROW('summary | ALG^({gamma}) (high c'!$N$7)+(ROW()-12)/6)), ABS($N222-INDIRECT("'summary | ALG^({\gamma}) (high cost instances)'!O"&amp;ROW('summary | ALG^({gamma}) (high c'!$O$7)+(ROW()-12)/6)))&lt;0.00001, "ok", "not ok")</f>
        <v>ok</v>
      </c>
      <c r="AE222" s="26">
        <f t="shared" ref="AE222:AF222" si="143">AVERAGE(AE217:AE221)</f>
        <v>10532.642</v>
      </c>
      <c r="AF222" s="26">
        <f t="shared" si="143"/>
        <v>10532.642</v>
      </c>
      <c r="AG222" s="26">
        <f>100*AVERAGE(AG217:AG221)</f>
        <v>0</v>
      </c>
      <c r="AH222" s="26">
        <f>AVERAGE(AH217:AH221)</f>
        <v>1780.631786</v>
      </c>
      <c r="AI222" s="59" t="str">
        <f>IF(MAX(ABS(AE222-INDIRECT("'summary | ALG^({\gamma}) (high cost instances)'!AJ"&amp;ROW('summary | ALG^({gamma}) (high c'!$AJ$7)+(ROW()-12)/6)), ABS(AF222-INDIRECT("'summary | ALG^({\gamma}) (high cost instances)'!AK"&amp;ROW('summary | ALG^({gamma}) (high c'!$AK$7)+(ROW()-12)/6)), ABS(AG222-INDIRECT("'summary | ALG^({\gamma}) (high cost instances)'!AL"&amp;ROW('summary | ALG^({gamma}) (high c'!$AL$7)+(ROW()-12)/6)), ABS(AH222-INDIRECT("'summary | ALG^({\gamma}) (high cost instances)'!AM"&amp;ROW('summary | ALG^({gamma}) (high c'!$AM$7)+(ROW()-12)/6)))&lt;0.01, "ok", "not ok")</f>
        <v>ok</v>
      </c>
      <c r="AJ222" s="26">
        <f t="shared" ref="AJ222:AK222" si="144">AVERAGE(AJ217:AJ221)</f>
        <v>11072.608</v>
      </c>
      <c r="AK222" s="26">
        <f t="shared" si="144"/>
        <v>11072.608</v>
      </c>
      <c r="AL222" s="26">
        <f>100*AVERAGE(AL217:AL221)</f>
        <v>0</v>
      </c>
      <c r="AM222" s="26">
        <f>AVERAGE(AM217:AM221)</f>
        <v>430.985707</v>
      </c>
      <c r="AN222" s="59" t="str">
        <f>IF(MAX(ABS(AJ222-INDIRECT("'summary | ALG^({\gamma}) (high cost instances)'!AV"&amp;ROW('summary | ALG^({gamma}) (high c'!$AV$7)+(ROW()-12)/6)), ABS(AK222-INDIRECT("'summary | ALG^({\gamma}) (high cost instances)'!AW"&amp;ROW('summary | ALG^({gamma}) (high c'!$AW$7)+(ROW()-12)/6)), ABS(AL222-INDIRECT("'summary | ALG^({\gamma}) (high cost instances)'!AX"&amp;ROW('summary | ALG^({gamma}) (high c'!$AX$7)+(ROW()-12)/6)), ABS(AM222-INDIRECT("'summary | ALG^({\gamma}) (high cost instances)'!AY"&amp;ROW('summary | ALG^({gamma}) (high c'!$AY$7)+(ROW()-12)/6)))&lt;0.01, "ok", "not ok")</f>
        <v>ok</v>
      </c>
    </row>
    <row r="223">
      <c r="D223" s="80">
        <v>35.0</v>
      </c>
      <c r="E223" s="68" t="s">
        <v>62</v>
      </c>
      <c r="F223" s="21">
        <v>11944.36</v>
      </c>
      <c r="G223" s="21">
        <v>11944.36</v>
      </c>
      <c r="H223" s="21">
        <v>0.0</v>
      </c>
      <c r="I223" s="21">
        <v>234.708118915558</v>
      </c>
      <c r="J223" s="58"/>
      <c r="K223" s="21">
        <v>10500.26</v>
      </c>
      <c r="L223" s="21">
        <v>10500.26</v>
      </c>
      <c r="M223" s="21">
        <v>0.0</v>
      </c>
      <c r="N223" s="21">
        <v>2674.71827507019</v>
      </c>
      <c r="O223" s="58"/>
      <c r="AE223" s="21">
        <v>11766.49</v>
      </c>
      <c r="AF223" s="21">
        <v>11766.49</v>
      </c>
      <c r="AG223" s="21">
        <v>0.0</v>
      </c>
      <c r="AH223" s="21">
        <v>4886.21781396866</v>
      </c>
      <c r="AI223" s="58"/>
      <c r="AJ223" s="21">
        <v>11944.36</v>
      </c>
      <c r="AK223" s="21">
        <v>11944.36</v>
      </c>
      <c r="AL223" s="21">
        <v>0.0</v>
      </c>
      <c r="AM223" s="21">
        <v>200.383474826813</v>
      </c>
      <c r="AN223" s="58"/>
    </row>
    <row r="224">
      <c r="E224" s="68" t="s">
        <v>63</v>
      </c>
      <c r="F224" s="21">
        <v>10997.43</v>
      </c>
      <c r="G224" s="21">
        <v>10997.43</v>
      </c>
      <c r="H224" s="21">
        <v>0.0</v>
      </c>
      <c r="I224" s="21">
        <v>18.0321960449219</v>
      </c>
      <c r="J224" s="58"/>
      <c r="K224" s="21">
        <v>9654.36</v>
      </c>
      <c r="L224" s="21">
        <v>9654.36</v>
      </c>
      <c r="M224" s="21">
        <v>0.0</v>
      </c>
      <c r="N224" s="21">
        <v>255.795997858047</v>
      </c>
      <c r="O224" s="58"/>
      <c r="AE224" s="21">
        <v>10384.7</v>
      </c>
      <c r="AF224" s="21">
        <v>10384.7</v>
      </c>
      <c r="AG224" s="21">
        <v>0.0</v>
      </c>
      <c r="AH224" s="21">
        <v>139.255559206009</v>
      </c>
      <c r="AI224" s="58"/>
      <c r="AJ224" s="21">
        <v>11060.62</v>
      </c>
      <c r="AK224" s="21">
        <v>11060.62</v>
      </c>
      <c r="AL224" s="21">
        <v>0.0</v>
      </c>
      <c r="AM224" s="21">
        <v>25.0215508937836</v>
      </c>
      <c r="AN224" s="58"/>
    </row>
    <row r="225">
      <c r="E225" s="68" t="s">
        <v>64</v>
      </c>
      <c r="F225" s="21">
        <v>13978.31</v>
      </c>
      <c r="G225" s="21">
        <v>13793.31</v>
      </c>
      <c r="H225" s="21">
        <v>0.0132347901856519</v>
      </c>
      <c r="I225" s="21">
        <v>7202.08393239975</v>
      </c>
      <c r="J225" s="58"/>
      <c r="K225" s="21">
        <v>13056.09</v>
      </c>
      <c r="L225" s="21">
        <v>12672.6849333255</v>
      </c>
      <c r="M225" s="21">
        <v>0.0293659944650005</v>
      </c>
      <c r="N225" s="21">
        <v>7217.58124399185</v>
      </c>
      <c r="O225" s="58"/>
      <c r="AE225" s="21">
        <v>13621.42</v>
      </c>
      <c r="AF225" s="21">
        <v>13621.42</v>
      </c>
      <c r="AG225" s="21">
        <v>0.0</v>
      </c>
      <c r="AH225" s="21">
        <v>4853.33886194229</v>
      </c>
      <c r="AI225" s="58"/>
      <c r="AJ225" s="21">
        <v>13940.31</v>
      </c>
      <c r="AK225" s="21">
        <v>13805.31</v>
      </c>
      <c r="AL225" s="21">
        <v>0.00968414619187104</v>
      </c>
      <c r="AM225" s="21">
        <v>7212.2489528656</v>
      </c>
      <c r="AN225" s="58"/>
    </row>
    <row r="226">
      <c r="E226" s="68" t="s">
        <v>65</v>
      </c>
      <c r="F226" s="21">
        <v>11180.26</v>
      </c>
      <c r="G226" s="21">
        <v>11179.26</v>
      </c>
      <c r="H226" s="21">
        <v>8.94433582045498E-5</v>
      </c>
      <c r="I226" s="21">
        <v>2762.93651413918</v>
      </c>
      <c r="J226" s="58"/>
      <c r="K226" s="21">
        <v>11176.51</v>
      </c>
      <c r="L226" s="21">
        <v>10899.1728172799</v>
      </c>
      <c r="M226" s="21">
        <v>0.0248142920035042</v>
      </c>
      <c r="N226" s="21">
        <v>7223.05148506165</v>
      </c>
      <c r="O226" s="58"/>
      <c r="AE226" s="21">
        <v>10663.71</v>
      </c>
      <c r="AF226" s="21">
        <v>10663.71</v>
      </c>
      <c r="AG226" s="21">
        <v>0.0</v>
      </c>
      <c r="AH226" s="21">
        <v>5029.83056426048</v>
      </c>
      <c r="AI226" s="58"/>
      <c r="AJ226" s="21">
        <v>10972.78</v>
      </c>
      <c r="AK226" s="21">
        <v>10972.78</v>
      </c>
      <c r="AL226" s="21">
        <v>0.0</v>
      </c>
      <c r="AM226" s="21">
        <v>322.086534976959</v>
      </c>
      <c r="AN226" s="58"/>
    </row>
    <row r="227">
      <c r="E227" s="68" t="s">
        <v>66</v>
      </c>
      <c r="F227" s="21">
        <v>11619.68</v>
      </c>
      <c r="G227" s="21">
        <v>11619.68</v>
      </c>
      <c r="H227" s="21">
        <v>0.0</v>
      </c>
      <c r="I227" s="21">
        <v>625.241957187653</v>
      </c>
      <c r="J227" s="58"/>
      <c r="K227" s="21">
        <v>10869.87</v>
      </c>
      <c r="L227" s="21">
        <v>10758.2153943415</v>
      </c>
      <c r="M227" s="21">
        <v>0.0102719356955034</v>
      </c>
      <c r="N227" s="21">
        <v>7210.67133808136</v>
      </c>
      <c r="O227" s="58"/>
      <c r="AE227" s="21">
        <v>10557.07</v>
      </c>
      <c r="AF227" s="21">
        <v>10557.07</v>
      </c>
      <c r="AG227" s="21">
        <v>0.0</v>
      </c>
      <c r="AH227" s="21">
        <v>4883.91732740402</v>
      </c>
      <c r="AI227" s="58"/>
      <c r="AJ227" s="21">
        <v>11595.02</v>
      </c>
      <c r="AK227" s="21">
        <v>11595.02</v>
      </c>
      <c r="AL227" s="21">
        <v>0.0</v>
      </c>
      <c r="AM227" s="21">
        <v>1361.72867584229</v>
      </c>
      <c r="AN227" s="58"/>
    </row>
    <row r="228">
      <c r="E228" s="57" t="s">
        <v>21</v>
      </c>
      <c r="F228" s="26">
        <f t="shared" ref="F228:G228" si="145">AVERAGE(F223:F227)</f>
        <v>11944.008</v>
      </c>
      <c r="G228" s="26">
        <f t="shared" si="145"/>
        <v>11906.808</v>
      </c>
      <c r="H228" s="26">
        <f>100*AVERAGE(H223:H227)</f>
        <v>0.2664846709</v>
      </c>
      <c r="I228" s="26">
        <f>AVERAGE(I223:I227)</f>
        <v>2168.600544</v>
      </c>
      <c r="J228" s="59" t="str">
        <f>IF(MAX(ABS($F228-INDIRECT("'summary | ALG^({\gamma}) (high cost instances)'!F"&amp;ROW('summary | ALG^({gamma}) (high c'!$F$7)+(ROW()-12)/6)), ABS($G228-INDIRECT("'summary | ALG^({\gamma}) (high cost instances)'!G"&amp;ROW('summary | ALG^({gamma}) (high c'!$G$7)+(ROW()-12)/6)), ABS($H228-INDIRECT("'summary | ALG^({\gamma}) (high cost instances)'!H"&amp;ROW('summary | ALG^({gamma}) (high c'!$H$7)+(ROW()-12)/6)), ABS($I228-INDIRECT("'summary | ALG^({\gamma}) (high cost instances)'!I"&amp;ROW('summary | ALG^({gamma}) (high c'!$I$7)+(ROW()-12)/6)))&lt;0.01, "ok", "not ok")</f>
        <v>ok</v>
      </c>
      <c r="K228" s="26">
        <f t="shared" ref="K228:L228" si="146">AVERAGE(K223:K227)</f>
        <v>11051.418</v>
      </c>
      <c r="L228" s="26">
        <f t="shared" si="146"/>
        <v>10896.93863</v>
      </c>
      <c r="M228" s="26">
        <f>100*AVERAGE(M223:M227)</f>
        <v>1.289044443</v>
      </c>
      <c r="N228" s="26">
        <f>AVERAGE(N223:N227)</f>
        <v>4916.363668</v>
      </c>
      <c r="O228" s="59" t="str">
        <f>IF(MAX(ABS(K228-INDIRECT("'summary | ALG^({\gamma}) (high cost instances)'!L"&amp;ROW('summary | ALG^({gamma}) (high c'!$L$7)+(ROW()-12)/6)), ABS(L228-INDIRECT("'summary | ALG^({\gamma}) (high cost instances)'!M"&amp;ROW('summary | ALG^({gamma}) (high c'!$M$7)+(ROW()-12)/6)), ABS($M228-INDIRECT("'summary | ALG^({\gamma}) (high cost instances)'!N"&amp;ROW('summary | ALG^({gamma}) (high c'!$N$7)+(ROW()-12)/6)), ABS($N228-INDIRECT("'summary | ALG^({\gamma}) (high cost instances)'!O"&amp;ROW('summary | ALG^({gamma}) (high c'!$O$7)+(ROW()-12)/6)))&lt;0.00001, "ok", "not ok")</f>
        <v>ok</v>
      </c>
      <c r="AE228" s="26">
        <f t="shared" ref="AE228:AF228" si="147">AVERAGE(AE223:AE227)</f>
        <v>11398.678</v>
      </c>
      <c r="AF228" s="26">
        <f t="shared" si="147"/>
        <v>11398.678</v>
      </c>
      <c r="AG228" s="26">
        <f>100*AVERAGE(AG223:AG227)</f>
        <v>0</v>
      </c>
      <c r="AH228" s="26">
        <f>AVERAGE(AH223:AH227)</f>
        <v>3958.512025</v>
      </c>
      <c r="AI228" s="59" t="str">
        <f>IF(MAX(ABS(AE228-INDIRECT("'summary | ALG^({\gamma}) (high cost instances)'!AJ"&amp;ROW('summary | ALG^({gamma}) (high c'!$AJ$7)+(ROW()-12)/6)), ABS(AF228-INDIRECT("'summary | ALG^({\gamma}) (high cost instances)'!AK"&amp;ROW('summary | ALG^({gamma}) (high c'!$AK$7)+(ROW()-12)/6)), ABS(AG228-INDIRECT("'summary | ALG^({\gamma}) (high cost instances)'!AL"&amp;ROW('summary | ALG^({gamma}) (high c'!$AL$7)+(ROW()-12)/6)), ABS(AH228-INDIRECT("'summary | ALG^({\gamma}) (high cost instances)'!AM"&amp;ROW('summary | ALG^({gamma}) (high c'!$AM$7)+(ROW()-12)/6)))&lt;0.01, "ok", "not ok")</f>
        <v>ok</v>
      </c>
      <c r="AJ228" s="26">
        <f t="shared" ref="AJ228:AK228" si="148">AVERAGE(AJ223:AJ227)</f>
        <v>11902.618</v>
      </c>
      <c r="AK228" s="26">
        <f t="shared" si="148"/>
        <v>11875.618</v>
      </c>
      <c r="AL228" s="26">
        <f>100*AVERAGE(AL223:AL227)</f>
        <v>0.1936829238</v>
      </c>
      <c r="AM228" s="26">
        <f>AVERAGE(AM223:AM227)</f>
        <v>1824.293838</v>
      </c>
      <c r="AN228" s="59" t="str">
        <f>IF(MAX(ABS(AJ228-INDIRECT("'summary | ALG^({\gamma}) (high cost instances)'!AV"&amp;ROW('summary | ALG^({gamma}) (high c'!$AV$7)+(ROW()-12)/6)), ABS(AK228-INDIRECT("'summary | ALG^({\gamma}) (high cost instances)'!AW"&amp;ROW('summary | ALG^({gamma}) (high c'!$AW$7)+(ROW()-12)/6)), ABS(AL228-INDIRECT("'summary | ALG^({\gamma}) (high cost instances)'!AX"&amp;ROW('summary | ALG^({gamma}) (high c'!$AX$7)+(ROW()-12)/6)), ABS(AM228-INDIRECT("'summary | ALG^({\gamma}) (high cost instances)'!AY"&amp;ROW('summary | ALG^({gamma}) (high c'!$AY$7)+(ROW()-12)/6)))&lt;0.01, "ok", "not ok")</f>
        <v>ok</v>
      </c>
    </row>
    <row r="229">
      <c r="D229" s="80">
        <v>40.0</v>
      </c>
      <c r="E229" s="68" t="s">
        <v>67</v>
      </c>
      <c r="F229" s="21">
        <v>13588.85</v>
      </c>
      <c r="G229" s="21">
        <v>13101.85</v>
      </c>
      <c r="H229" s="21">
        <v>0.0358382055876696</v>
      </c>
      <c r="I229" s="21">
        <v>7205.74375104904</v>
      </c>
      <c r="J229" s="58"/>
      <c r="K229" s="21">
        <v>14179.85</v>
      </c>
      <c r="L229" s="21">
        <v>12873.358040913</v>
      </c>
      <c r="M229" s="21">
        <v>0.0921372200049394</v>
      </c>
      <c r="N229" s="21">
        <v>7207.81110525131</v>
      </c>
      <c r="O229" s="58"/>
      <c r="AE229" s="21">
        <v>12856.15</v>
      </c>
      <c r="AF229" s="21">
        <v>12855.15</v>
      </c>
      <c r="AG229" s="21">
        <v>7.77837844143216E-5</v>
      </c>
      <c r="AH229" s="21">
        <v>6035.90247893333</v>
      </c>
      <c r="AI229" s="58"/>
      <c r="AJ229" s="21">
        <v>13571.85</v>
      </c>
      <c r="AK229" s="21">
        <v>13159.85</v>
      </c>
      <c r="AL229" s="21">
        <v>0.0303569520735935</v>
      </c>
      <c r="AM229" s="21">
        <v>7218.46357989311</v>
      </c>
      <c r="AN229" s="58"/>
    </row>
    <row r="230">
      <c r="E230" s="68" t="s">
        <v>68</v>
      </c>
      <c r="F230" s="21">
        <v>11889.65</v>
      </c>
      <c r="G230" s="21">
        <v>11889.65</v>
      </c>
      <c r="H230" s="21">
        <v>0.0</v>
      </c>
      <c r="I230" s="21">
        <v>584.96848988533</v>
      </c>
      <c r="J230" s="58"/>
      <c r="K230" s="21">
        <v>11127.94</v>
      </c>
      <c r="L230" s="21">
        <v>10890.5599214383</v>
      </c>
      <c r="M230" s="21">
        <v>0.0213318977781803</v>
      </c>
      <c r="N230" s="21">
        <v>7211.19574069977</v>
      </c>
      <c r="O230" s="58"/>
      <c r="AE230" s="21">
        <v>11395.74</v>
      </c>
      <c r="AF230" s="21">
        <v>11395.74</v>
      </c>
      <c r="AG230" s="21">
        <v>0.0</v>
      </c>
      <c r="AH230" s="21">
        <v>5928.62865805626</v>
      </c>
      <c r="AI230" s="58"/>
      <c r="AJ230" s="21">
        <v>11794.38</v>
      </c>
      <c r="AK230" s="21">
        <v>11794.38</v>
      </c>
      <c r="AL230" s="21">
        <v>0.0</v>
      </c>
      <c r="AM230" s="21">
        <v>1101.55450201035</v>
      </c>
      <c r="AN230" s="58"/>
    </row>
    <row r="231">
      <c r="E231" s="68" t="s">
        <v>69</v>
      </c>
      <c r="F231" s="21">
        <v>13148.74</v>
      </c>
      <c r="G231" s="21">
        <v>13148.74</v>
      </c>
      <c r="H231" s="21">
        <v>0.0</v>
      </c>
      <c r="I231" s="21">
        <v>74.921886920929</v>
      </c>
      <c r="J231" s="58"/>
      <c r="K231" s="21">
        <v>12286.59</v>
      </c>
      <c r="L231" s="21">
        <v>12286.59</v>
      </c>
      <c r="M231" s="21">
        <v>0.0</v>
      </c>
      <c r="N231" s="21">
        <v>847.095419883728</v>
      </c>
      <c r="O231" s="58"/>
      <c r="AE231" s="21">
        <v>12454.5</v>
      </c>
      <c r="AF231" s="21">
        <v>12454.5</v>
      </c>
      <c r="AG231" s="21">
        <v>0.0</v>
      </c>
      <c r="AH231" s="21">
        <v>451.048977375031</v>
      </c>
      <c r="AI231" s="58"/>
      <c r="AJ231" s="21">
        <v>13148.74</v>
      </c>
      <c r="AK231" s="21">
        <v>13148.74</v>
      </c>
      <c r="AL231" s="21">
        <v>0.0</v>
      </c>
      <c r="AM231" s="21">
        <v>156.983438014984</v>
      </c>
      <c r="AN231" s="58"/>
    </row>
    <row r="232">
      <c r="E232" s="68" t="s">
        <v>70</v>
      </c>
      <c r="F232" s="21">
        <v>12051.22</v>
      </c>
      <c r="G232" s="21">
        <v>12051.22</v>
      </c>
      <c r="H232" s="21">
        <v>0.0</v>
      </c>
      <c r="I232" s="21">
        <v>40.8721129894257</v>
      </c>
      <c r="J232" s="58"/>
      <c r="K232" s="21">
        <v>11958.94</v>
      </c>
      <c r="L232" s="21">
        <v>11958.94</v>
      </c>
      <c r="M232" s="21">
        <v>0.0</v>
      </c>
      <c r="N232" s="21">
        <v>226.282058000565</v>
      </c>
      <c r="O232" s="58"/>
      <c r="AE232" s="21">
        <v>11102.19</v>
      </c>
      <c r="AF232" s="21">
        <v>11102.19</v>
      </c>
      <c r="AG232" s="21">
        <v>0.0</v>
      </c>
      <c r="AH232" s="21">
        <v>410.401587963104</v>
      </c>
      <c r="AI232" s="58"/>
      <c r="AJ232" s="21">
        <v>12137.04</v>
      </c>
      <c r="AK232" s="21">
        <v>12137.04</v>
      </c>
      <c r="AL232" s="21">
        <v>0.0</v>
      </c>
      <c r="AM232" s="21">
        <v>97.2890501022339</v>
      </c>
      <c r="AN232" s="58"/>
    </row>
    <row r="233">
      <c r="E233" s="68" t="s">
        <v>71</v>
      </c>
      <c r="F233" s="21">
        <v>13130.79</v>
      </c>
      <c r="G233" s="21">
        <v>13130.79</v>
      </c>
      <c r="H233" s="21">
        <v>0.0</v>
      </c>
      <c r="I233" s="21">
        <v>2552.57218909264</v>
      </c>
      <c r="J233" s="58"/>
      <c r="K233" s="21">
        <v>12538.87</v>
      </c>
      <c r="L233" s="21">
        <v>12328.5536835894</v>
      </c>
      <c r="M233" s="21">
        <v>0.0167731475332812</v>
      </c>
      <c r="N233" s="21">
        <v>7258.089854002</v>
      </c>
      <c r="O233" s="58"/>
      <c r="AE233" s="21">
        <v>12408.85</v>
      </c>
      <c r="AF233" s="21">
        <v>12407.85</v>
      </c>
      <c r="AG233" s="21">
        <v>8.05876451081285E-5</v>
      </c>
      <c r="AH233" s="21">
        <v>4913.55829191208</v>
      </c>
      <c r="AI233" s="58"/>
      <c r="AJ233" s="21">
        <v>13130.79</v>
      </c>
      <c r="AK233" s="21">
        <v>13130.79</v>
      </c>
      <c r="AL233" s="21">
        <v>0.0</v>
      </c>
      <c r="AM233" s="21">
        <v>3921.86088991165</v>
      </c>
      <c r="AN233" s="58"/>
    </row>
    <row r="234">
      <c r="E234" s="57" t="s">
        <v>21</v>
      </c>
      <c r="F234" s="26">
        <f t="shared" ref="F234:G234" si="149">AVERAGE(F229:F233)</f>
        <v>12761.85</v>
      </c>
      <c r="G234" s="26">
        <f t="shared" si="149"/>
        <v>12664.45</v>
      </c>
      <c r="H234" s="26">
        <f>100*AVERAGE(H229:H233)</f>
        <v>0.7167641118</v>
      </c>
      <c r="I234" s="26">
        <f>AVERAGE(I229:I233)</f>
        <v>2091.815686</v>
      </c>
      <c r="J234" s="59" t="str">
        <f>IF(MAX(ABS($F234-INDIRECT("'summary | ALG^({\gamma}) (high cost instances)'!F"&amp;ROW('summary | ALG^({gamma}) (high c'!$F$7)+(ROW()-12)/6)), ABS($G234-INDIRECT("'summary | ALG^({\gamma}) (high cost instances)'!G"&amp;ROW('summary | ALG^({gamma}) (high c'!$G$7)+(ROW()-12)/6)), ABS($H234-INDIRECT("'summary | ALG^({\gamma}) (high cost instances)'!H"&amp;ROW('summary | ALG^({gamma}) (high c'!$H$7)+(ROW()-12)/6)), ABS($I234-INDIRECT("'summary | ALG^({\gamma}) (high cost instances)'!I"&amp;ROW('summary | ALG^({gamma}) (high c'!$I$7)+(ROW()-12)/6)))&lt;0.01, "ok", "not ok")</f>
        <v>ok</v>
      </c>
      <c r="K234" s="26">
        <f t="shared" ref="K234:L234" si="150">AVERAGE(K229:K233)</f>
        <v>12418.438</v>
      </c>
      <c r="L234" s="26">
        <f t="shared" si="150"/>
        <v>12067.60033</v>
      </c>
      <c r="M234" s="26">
        <f>100*AVERAGE(M229:M233)</f>
        <v>2.604845306</v>
      </c>
      <c r="N234" s="26">
        <f>AVERAGE(N229:N233)</f>
        <v>4550.094836</v>
      </c>
      <c r="O234" s="59" t="str">
        <f>IF(MAX(ABS(K234-INDIRECT("'summary | ALG^({\gamma}) (high cost instances)'!L"&amp;ROW('summary | ALG^({gamma}) (high c'!$L$7)+(ROW()-12)/6)), ABS(L234-INDIRECT("'summary | ALG^({\gamma}) (high cost instances)'!M"&amp;ROW('summary | ALG^({gamma}) (high c'!$M$7)+(ROW()-12)/6)), ABS($M234-INDIRECT("'summary | ALG^({\gamma}) (high cost instances)'!N"&amp;ROW('summary | ALG^({gamma}) (high c'!$N$7)+(ROW()-12)/6)), ABS($N234-INDIRECT("'summary | ALG^({\gamma}) (high cost instances)'!O"&amp;ROW('summary | ALG^({gamma}) (high c'!$O$7)+(ROW()-12)/6)))&lt;0.00001, "ok", "not ok")</f>
        <v>ok</v>
      </c>
      <c r="AE234" s="26">
        <f t="shared" ref="AE234:AF234" si="151">AVERAGE(AE229:AE233)</f>
        <v>12043.486</v>
      </c>
      <c r="AF234" s="26">
        <f t="shared" si="151"/>
        <v>12043.086</v>
      </c>
      <c r="AG234" s="26">
        <f>100*AVERAGE(AG229:AG233)</f>
        <v>0.00316742859</v>
      </c>
      <c r="AH234" s="26">
        <f>AVERAGE(AH229:AH233)</f>
        <v>3547.907999</v>
      </c>
      <c r="AI234" s="59" t="str">
        <f>IF(MAX(ABS(AE234-INDIRECT("'summary | ALG^({\gamma}) (high cost instances)'!AJ"&amp;ROW('summary | ALG^({gamma}) (high c'!$AJ$7)+(ROW()-12)/6)), ABS(AF234-INDIRECT("'summary | ALG^({\gamma}) (high cost instances)'!AK"&amp;ROW('summary | ALG^({gamma}) (high c'!$AK$7)+(ROW()-12)/6)), ABS(AG234-INDIRECT("'summary | ALG^({\gamma}) (high cost instances)'!AL"&amp;ROW('summary | ALG^({gamma}) (high c'!$AL$7)+(ROW()-12)/6)), ABS(AH234-INDIRECT("'summary | ALG^({\gamma}) (high cost instances)'!AM"&amp;ROW('summary | ALG^({gamma}) (high c'!$AM$7)+(ROW()-12)/6)))&lt;0.01, "ok", "not ok")</f>
        <v>ok</v>
      </c>
      <c r="AJ234" s="26">
        <f t="shared" ref="AJ234:AK234" si="152">AVERAGE(AJ229:AJ233)</f>
        <v>12756.56</v>
      </c>
      <c r="AK234" s="26">
        <f t="shared" si="152"/>
        <v>12674.16</v>
      </c>
      <c r="AL234" s="26">
        <f>100*AVERAGE(AL229:AL233)</f>
        <v>0.6071390415</v>
      </c>
      <c r="AM234" s="26">
        <f>AVERAGE(AM229:AM233)</f>
        <v>2499.230292</v>
      </c>
      <c r="AN234" s="59" t="str">
        <f>IF(MAX(ABS(AJ234-INDIRECT("'summary | ALG^({\gamma}) (high cost instances)'!AV"&amp;ROW('summary | ALG^({gamma}) (high c'!$AV$7)+(ROW()-12)/6)), ABS(AK234-INDIRECT("'summary | ALG^({\gamma}) (high cost instances)'!AW"&amp;ROW('summary | ALG^({gamma}) (high c'!$AW$7)+(ROW()-12)/6)), ABS(AL234-INDIRECT("'summary | ALG^({\gamma}) (high cost instances)'!AX"&amp;ROW('summary | ALG^({gamma}) (high c'!$AX$7)+(ROW()-12)/6)), ABS(AM234-INDIRECT("'summary | ALG^({\gamma}) (high cost instances)'!AY"&amp;ROW('summary | ALG^({gamma}) (high c'!$AY$7)+(ROW()-12)/6)))&lt;0.01, "ok", "not ok")</f>
        <v>ok</v>
      </c>
    </row>
    <row r="235">
      <c r="D235" s="80">
        <v>45.0</v>
      </c>
      <c r="E235" s="68" t="s">
        <v>72</v>
      </c>
      <c r="F235" s="21">
        <v>13994.75</v>
      </c>
      <c r="G235" s="21">
        <v>13994.75</v>
      </c>
      <c r="H235" s="21">
        <v>0.0</v>
      </c>
      <c r="I235" s="21">
        <v>1461.34325790405</v>
      </c>
      <c r="J235" s="58"/>
      <c r="K235" s="21">
        <v>12947.63</v>
      </c>
      <c r="L235" s="21">
        <v>12368.4953376308</v>
      </c>
      <c r="M235" s="21">
        <v>0.0447290092757685</v>
      </c>
      <c r="N235" s="21">
        <v>7203.98323774338</v>
      </c>
      <c r="O235" s="58"/>
      <c r="AE235" s="21">
        <v>13331.15</v>
      </c>
      <c r="AF235" s="21">
        <v>13331.15</v>
      </c>
      <c r="AG235" s="21">
        <v>0.0</v>
      </c>
      <c r="AH235" s="21">
        <v>4862.80959057808</v>
      </c>
      <c r="AI235" s="58"/>
      <c r="AJ235" s="61">
        <v>14103.74</v>
      </c>
      <c r="AK235" s="61">
        <v>14067.74</v>
      </c>
      <c r="AL235" s="61">
        <v>0.00255251443943212</v>
      </c>
      <c r="AM235" s="61">
        <v>7205.05221486092</v>
      </c>
      <c r="AN235" s="58"/>
    </row>
    <row r="236">
      <c r="E236" s="68" t="s">
        <v>73</v>
      </c>
      <c r="F236" s="21">
        <v>13673.84</v>
      </c>
      <c r="G236" s="21">
        <v>13455.84</v>
      </c>
      <c r="H236" s="21">
        <v>0.0159428514594292</v>
      </c>
      <c r="I236" s="21">
        <v>7210.69566392899</v>
      </c>
      <c r="J236" s="58"/>
      <c r="K236" s="21">
        <v>13904.81</v>
      </c>
      <c r="L236" s="21">
        <v>12923.1747163488</v>
      </c>
      <c r="M236" s="21">
        <v>0.0705968138831992</v>
      </c>
      <c r="N236" s="21">
        <v>7208.970911026</v>
      </c>
      <c r="O236" s="58"/>
      <c r="AE236" s="21">
        <v>14506.82</v>
      </c>
      <c r="AF236" s="21">
        <v>14505.82</v>
      </c>
      <c r="AG236" s="21">
        <v>6.89330949171119E-5</v>
      </c>
      <c r="AH236" s="21">
        <v>6036.04806184769</v>
      </c>
      <c r="AI236" s="58"/>
      <c r="AJ236" s="61">
        <v>14090.03</v>
      </c>
      <c r="AK236" s="61">
        <v>13757.03</v>
      </c>
      <c r="AL236" s="61">
        <v>0.0236337325044731</v>
      </c>
      <c r="AM236" s="61">
        <v>7213.29849910736</v>
      </c>
      <c r="AN236" s="58"/>
    </row>
    <row r="237">
      <c r="E237" s="68" t="s">
        <v>74</v>
      </c>
      <c r="F237" s="21">
        <v>14282.56</v>
      </c>
      <c r="G237" s="21">
        <v>14282.56</v>
      </c>
      <c r="H237" s="21">
        <v>0.0</v>
      </c>
      <c r="I237" s="21">
        <v>50.4116368293762</v>
      </c>
      <c r="J237" s="58"/>
      <c r="K237" s="21">
        <v>12402.62</v>
      </c>
      <c r="L237" s="21">
        <v>12402.62</v>
      </c>
      <c r="M237" s="21">
        <v>0.0</v>
      </c>
      <c r="N237" s="21">
        <v>196.839016914368</v>
      </c>
      <c r="O237" s="58"/>
      <c r="AE237" s="21">
        <v>13290.36</v>
      </c>
      <c r="AF237" s="21">
        <v>13290.36</v>
      </c>
      <c r="AG237" s="21">
        <v>0.0</v>
      </c>
      <c r="AH237" s="21">
        <v>103.072766065598</v>
      </c>
      <c r="AI237" s="58"/>
      <c r="AJ237" s="21">
        <v>14282.56</v>
      </c>
      <c r="AK237" s="21">
        <v>14282.56</v>
      </c>
      <c r="AL237" s="21">
        <v>0.0</v>
      </c>
      <c r="AM237" s="21">
        <v>127.621313810349</v>
      </c>
      <c r="AN237" s="58"/>
    </row>
    <row r="238">
      <c r="E238" s="68" t="s">
        <v>75</v>
      </c>
      <c r="F238" s="21">
        <v>14069.62</v>
      </c>
      <c r="G238" s="21">
        <v>13770.62</v>
      </c>
      <c r="H238" s="21">
        <v>0.0212514623706966</v>
      </c>
      <c r="I238" s="21">
        <v>7221.54192590714</v>
      </c>
      <c r="J238" s="58"/>
      <c r="K238" s="21">
        <v>14073.68</v>
      </c>
      <c r="L238" s="21">
        <v>13491.6144640175</v>
      </c>
      <c r="M238" s="21">
        <v>0.0413584461194554</v>
      </c>
      <c r="N238" s="21">
        <v>7215.44314908981</v>
      </c>
      <c r="O238" s="58"/>
      <c r="AE238" s="21">
        <v>13393.06</v>
      </c>
      <c r="AF238" s="21">
        <v>13393.06</v>
      </c>
      <c r="AG238" s="21">
        <v>0.0</v>
      </c>
      <c r="AH238" s="21">
        <v>6057.21863389015</v>
      </c>
      <c r="AI238" s="58"/>
      <c r="AJ238" s="21">
        <v>14009.32</v>
      </c>
      <c r="AK238" s="21">
        <v>13698.32</v>
      </c>
      <c r="AL238" s="21">
        <v>0.0221995071852168</v>
      </c>
      <c r="AM238" s="21">
        <v>6321.6197309494</v>
      </c>
      <c r="AN238" s="58"/>
    </row>
    <row r="239">
      <c r="E239" s="68" t="s">
        <v>76</v>
      </c>
      <c r="F239" s="21">
        <v>13244.75</v>
      </c>
      <c r="G239" s="21">
        <v>13244.75</v>
      </c>
      <c r="H239" s="21">
        <v>0.0</v>
      </c>
      <c r="I239" s="21">
        <v>136.409616947174</v>
      </c>
      <c r="J239" s="58"/>
      <c r="K239" s="21">
        <v>12854.19</v>
      </c>
      <c r="L239" s="21">
        <v>12854.19</v>
      </c>
      <c r="M239" s="21">
        <v>0.0</v>
      </c>
      <c r="N239" s="21">
        <v>696.95508313179</v>
      </c>
      <c r="O239" s="58"/>
      <c r="AE239" s="21">
        <v>12142.7</v>
      </c>
      <c r="AF239" s="21">
        <v>12142.7</v>
      </c>
      <c r="AG239" s="21">
        <v>0.0</v>
      </c>
      <c r="AH239" s="21">
        <v>983.759640932083</v>
      </c>
      <c r="AI239" s="58"/>
      <c r="AJ239" s="21">
        <v>13244.75</v>
      </c>
      <c r="AK239" s="21">
        <v>13244.75</v>
      </c>
      <c r="AL239" s="21">
        <v>0.0</v>
      </c>
      <c r="AM239" s="21">
        <v>130.477943181992</v>
      </c>
      <c r="AN239" s="58"/>
    </row>
    <row r="240">
      <c r="E240" s="57" t="s">
        <v>21</v>
      </c>
      <c r="F240" s="26">
        <f t="shared" ref="F240:G240" si="153">AVERAGE(F235:F239)</f>
        <v>13853.104</v>
      </c>
      <c r="G240" s="26">
        <f t="shared" si="153"/>
        <v>13749.704</v>
      </c>
      <c r="H240" s="26">
        <f>100*AVERAGE(H235:H239)</f>
        <v>0.7438862766</v>
      </c>
      <c r="I240" s="26">
        <f>AVERAGE(I235:I239)</f>
        <v>3216.08042</v>
      </c>
      <c r="J240" s="59" t="str">
        <f>IF(MAX(ABS($F240-INDIRECT("'summary | ALG^({\gamma}) (high cost instances)'!F"&amp;ROW('summary | ALG^({gamma}) (high c'!$F$7)+(ROW()-12)/6)), ABS($G240-INDIRECT("'summary | ALG^({\gamma}) (high cost instances)'!G"&amp;ROW('summary | ALG^({gamma}) (high c'!$G$7)+(ROW()-12)/6)), ABS($H240-INDIRECT("'summary | ALG^({\gamma}) (high cost instances)'!H"&amp;ROW('summary | ALG^({gamma}) (high c'!$H$7)+(ROW()-12)/6)), ABS($I240-INDIRECT("'summary | ALG^({\gamma}) (high cost instances)'!I"&amp;ROW('summary | ALG^({gamma}) (high c'!$I$7)+(ROW()-12)/6)))&lt;0.01, "ok", "not ok")</f>
        <v>ok</v>
      </c>
      <c r="K240" s="26">
        <f t="shared" ref="K240:L240" si="154">AVERAGE(K235:K239)</f>
        <v>13236.586</v>
      </c>
      <c r="L240" s="26">
        <f t="shared" si="154"/>
        <v>12808.0189</v>
      </c>
      <c r="M240" s="26">
        <f>100*AVERAGE(M235:M239)</f>
        <v>3.133685386</v>
      </c>
      <c r="N240" s="26">
        <f>AVERAGE(N235:N239)</f>
        <v>4504.43828</v>
      </c>
      <c r="O240" s="59" t="str">
        <f>IF(MAX(ABS(K240-INDIRECT("'summary | ALG^({\gamma}) (high cost instances)'!L"&amp;ROW('summary | ALG^({gamma}) (high c'!$L$7)+(ROW()-12)/6)), ABS(L240-INDIRECT("'summary | ALG^({\gamma}) (high cost instances)'!M"&amp;ROW('summary | ALG^({gamma}) (high c'!$M$7)+(ROW()-12)/6)), ABS($M240-INDIRECT("'summary | ALG^({\gamma}) (high cost instances)'!N"&amp;ROW('summary | ALG^({gamma}) (high c'!$N$7)+(ROW()-12)/6)), ABS($N240-INDIRECT("'summary | ALG^({\gamma}) (high cost instances)'!O"&amp;ROW('summary | ALG^({gamma}) (high c'!$O$7)+(ROW()-12)/6)))&lt;0.00001, "ok", "not ok")</f>
        <v>ok</v>
      </c>
      <c r="AE240" s="26">
        <f t="shared" ref="AE240:AF240" si="155">AVERAGE(AE235:AE239)</f>
        <v>13332.818</v>
      </c>
      <c r="AF240" s="26">
        <f t="shared" si="155"/>
        <v>13332.618</v>
      </c>
      <c r="AG240" s="26">
        <f>100*AVERAGE(AG235:AG239)</f>
        <v>0.001378661898</v>
      </c>
      <c r="AH240" s="26">
        <f>AVERAGE(AH235:AH239)</f>
        <v>3608.581739</v>
      </c>
      <c r="AI240" s="59" t="str">
        <f>IF(MAX(ABS(AE240-INDIRECT("'summary | ALG^({\gamma}) (high cost instances)'!AJ"&amp;ROW('summary | ALG^({gamma}) (high c'!$AJ$7)+(ROW()-12)/6)), ABS(AF240-INDIRECT("'summary | ALG^({\gamma}) (high cost instances)'!AK"&amp;ROW('summary | ALG^({gamma}) (high c'!$AK$7)+(ROW()-12)/6)), ABS(AG240-INDIRECT("'summary | ALG^({\gamma}) (high cost instances)'!AL"&amp;ROW('summary | ALG^({gamma}) (high c'!$AL$7)+(ROW()-12)/6)), ABS(AH240-INDIRECT("'summary | ALG^({\gamma}) (high cost instances)'!AM"&amp;ROW('summary | ALG^({gamma}) (high c'!$AM$7)+(ROW()-12)/6)))&lt;0.01, "ok", "not ok")</f>
        <v>ok</v>
      </c>
      <c r="AJ240" s="26">
        <f t="shared" ref="AJ240:AK240" si="156">AVERAGE(AJ235:AJ239)</f>
        <v>13946.08</v>
      </c>
      <c r="AK240" s="26">
        <f t="shared" si="156"/>
        <v>13810.08</v>
      </c>
      <c r="AL240" s="26">
        <f>100*AVERAGE(AL235:AL239)</f>
        <v>0.9677150826</v>
      </c>
      <c r="AM240" s="26">
        <f>AVERAGE(AM235:AM239)</f>
        <v>4199.61394</v>
      </c>
      <c r="AN240" s="59" t="str">
        <f>IF(MAX(ABS(AJ240-INDIRECT("'summary | ALG^({\gamma}) (high cost instances)'!AV"&amp;ROW('summary | ALG^({gamma}) (high c'!$AV$7)+(ROW()-12)/6)), ABS(AK240-INDIRECT("'summary | ALG^({\gamma}) (high cost instances)'!AW"&amp;ROW('summary | ALG^({gamma}) (high c'!$AW$7)+(ROW()-12)/6)), ABS(AL240-INDIRECT("'summary | ALG^({\gamma}) (high cost instances)'!AX"&amp;ROW('summary | ALG^({gamma}) (high c'!$AX$7)+(ROW()-12)/6)), ABS(AM240-INDIRECT("'summary | ALG^({\gamma}) (high cost instances)'!AY"&amp;ROW('summary | ALG^({gamma}) (high c'!$AY$7)+(ROW()-12)/6)))&lt;0.01, "ok", "not ok")</f>
        <v>ok</v>
      </c>
    </row>
    <row r="241">
      <c r="D241" s="80">
        <v>50.0</v>
      </c>
      <c r="E241" s="68" t="s">
        <v>77</v>
      </c>
      <c r="F241" s="21">
        <v>15586.96</v>
      </c>
      <c r="G241" s="21">
        <v>14894.96</v>
      </c>
      <c r="H241" s="21">
        <v>0.0443960849325335</v>
      </c>
      <c r="I241" s="21">
        <v>7206.48170280457</v>
      </c>
      <c r="J241" s="58"/>
      <c r="K241" s="21">
        <v>14416.24</v>
      </c>
      <c r="L241" s="21">
        <v>12261.0705426518</v>
      </c>
      <c r="M241" s="21">
        <v>0.149495947441788</v>
      </c>
      <c r="N241" s="21">
        <v>7226.18442201614</v>
      </c>
      <c r="O241" s="58"/>
      <c r="AE241" s="21">
        <v>15050.61</v>
      </c>
      <c r="AF241" s="21">
        <v>15050.61</v>
      </c>
      <c r="AG241" s="21">
        <v>0.0</v>
      </c>
      <c r="AH241" s="21">
        <v>6015.99508690834</v>
      </c>
      <c r="AI241" s="58"/>
      <c r="AJ241" s="21">
        <v>15546.09</v>
      </c>
      <c r="AK241" s="21">
        <v>14638.09</v>
      </c>
      <c r="AL241" s="21">
        <v>0.058406969212194</v>
      </c>
      <c r="AM241" s="21">
        <v>7219.21405100822</v>
      </c>
      <c r="AN241" s="58"/>
    </row>
    <row r="242">
      <c r="E242" s="68" t="s">
        <v>78</v>
      </c>
      <c r="F242" s="21">
        <v>15399.1</v>
      </c>
      <c r="G242" s="21">
        <v>15122.1</v>
      </c>
      <c r="H242" s="21">
        <v>0.0179880642375201</v>
      </c>
      <c r="I242" s="21">
        <v>7222.16565799713</v>
      </c>
      <c r="J242" s="58"/>
      <c r="K242" s="21">
        <v>14942.45</v>
      </c>
      <c r="L242" s="21">
        <v>14654.56293546</v>
      </c>
      <c r="M242" s="21">
        <v>0.01926638968442</v>
      </c>
      <c r="N242" s="21">
        <v>7216.08996701241</v>
      </c>
      <c r="O242" s="58"/>
      <c r="AE242" s="21">
        <v>15009.76</v>
      </c>
      <c r="AF242" s="21">
        <v>15009.76</v>
      </c>
      <c r="AG242" s="21">
        <v>0.0</v>
      </c>
      <c r="AH242" s="21">
        <v>6021.96043586731</v>
      </c>
      <c r="AI242" s="58"/>
      <c r="AJ242" s="61">
        <v>15539.97</v>
      </c>
      <c r="AK242" s="61">
        <v>15252.97</v>
      </c>
      <c r="AL242" s="61">
        <v>0.0184685041219516</v>
      </c>
      <c r="AM242" s="61">
        <v>7216.92841482162</v>
      </c>
      <c r="AN242" s="58"/>
    </row>
    <row r="243">
      <c r="E243" s="68" t="s">
        <v>79</v>
      </c>
      <c r="F243" s="21">
        <v>15008.41</v>
      </c>
      <c r="G243" s="21">
        <v>14850.41</v>
      </c>
      <c r="H243" s="21">
        <v>0.0105274309537118</v>
      </c>
      <c r="I243" s="21">
        <v>7212.51859498024</v>
      </c>
      <c r="J243" s="58"/>
      <c r="K243" s="21">
        <v>14737.8</v>
      </c>
      <c r="L243" s="21">
        <v>14009.7024911554</v>
      </c>
      <c r="M243" s="21">
        <v>0.0494034054502468</v>
      </c>
      <c r="N243" s="21">
        <v>7262.99166226387</v>
      </c>
      <c r="O243" s="58"/>
      <c r="AE243" s="21">
        <v>14132.52</v>
      </c>
      <c r="AF243" s="21">
        <v>14132.52</v>
      </c>
      <c r="AG243" s="21">
        <v>0.0</v>
      </c>
      <c r="AH243" s="21">
        <v>5733.18986487389</v>
      </c>
      <c r="AI243" s="58"/>
      <c r="AJ243" s="21">
        <v>15000.41</v>
      </c>
      <c r="AK243" s="21">
        <v>14829.41</v>
      </c>
      <c r="AL243" s="21">
        <v>0.0113996884085166</v>
      </c>
      <c r="AM243" s="21">
        <v>7234.68450188637</v>
      </c>
      <c r="AN243" s="58"/>
    </row>
    <row r="244">
      <c r="E244" s="68" t="s">
        <v>80</v>
      </c>
      <c r="F244" s="21">
        <v>16406.4</v>
      </c>
      <c r="G244" s="21">
        <v>16021.4</v>
      </c>
      <c r="H244" s="21">
        <v>0.0234664521162474</v>
      </c>
      <c r="I244" s="21">
        <v>7217.26438379288</v>
      </c>
      <c r="J244" s="58"/>
      <c r="K244" s="21">
        <v>15808.83</v>
      </c>
      <c r="L244" s="21">
        <v>15335.9410888889</v>
      </c>
      <c r="M244" s="21">
        <v>0.029912960738468</v>
      </c>
      <c r="N244" s="21">
        <v>7217.93393206596</v>
      </c>
      <c r="O244" s="58"/>
      <c r="AE244" s="21">
        <v>16081.85</v>
      </c>
      <c r="AF244" s="21">
        <v>16017.85</v>
      </c>
      <c r="AG244" s="21">
        <v>0.00397964164570618</v>
      </c>
      <c r="AH244" s="21">
        <v>7207.44214391708</v>
      </c>
      <c r="AI244" s="58"/>
      <c r="AJ244" s="21">
        <v>16307.4</v>
      </c>
      <c r="AK244" s="21">
        <v>16067.4</v>
      </c>
      <c r="AL244" s="21">
        <v>0.0147172449317488</v>
      </c>
      <c r="AM244" s="21">
        <v>7204.1692969799</v>
      </c>
      <c r="AN244" s="58"/>
    </row>
    <row r="245">
      <c r="E245" s="68" t="s">
        <v>81</v>
      </c>
      <c r="F245" s="21">
        <v>16093.85</v>
      </c>
      <c r="G245" s="21">
        <v>15309.85</v>
      </c>
      <c r="H245" s="21">
        <v>0.048714260416246</v>
      </c>
      <c r="I245" s="21">
        <v>7209.85039806366</v>
      </c>
      <c r="J245" s="58"/>
      <c r="K245" s="21">
        <v>16822.85</v>
      </c>
      <c r="L245" s="21">
        <v>15271.2795790511</v>
      </c>
      <c r="M245" s="21">
        <v>0.0922299385032176</v>
      </c>
      <c r="N245" s="21">
        <v>7212.96597099304</v>
      </c>
      <c r="O245" s="58"/>
      <c r="AE245" s="21">
        <v>15178.74</v>
      </c>
      <c r="AF245" s="21">
        <v>15112.74</v>
      </c>
      <c r="AG245" s="21">
        <v>0.00434818700366457</v>
      </c>
      <c r="AH245" s="21">
        <v>7206.7456009388</v>
      </c>
      <c r="AI245" s="58"/>
      <c r="AJ245" s="21">
        <v>15994.85</v>
      </c>
      <c r="AK245" s="21">
        <v>15216.85</v>
      </c>
      <c r="AL245" s="21">
        <v>0.048640656211218</v>
      </c>
      <c r="AM245" s="21">
        <v>7199.41218113899</v>
      </c>
      <c r="AN245" s="58"/>
    </row>
    <row r="246">
      <c r="E246" s="57" t="s">
        <v>21</v>
      </c>
      <c r="F246" s="26">
        <f t="shared" ref="F246:G246" si="157">AVERAGE(F241:F245)</f>
        <v>15698.944</v>
      </c>
      <c r="G246" s="26">
        <f t="shared" si="157"/>
        <v>15239.744</v>
      </c>
      <c r="H246" s="26">
        <f>100*AVERAGE(H241:H245)</f>
        <v>2.901845853</v>
      </c>
      <c r="I246" s="26">
        <f>AVERAGE(I241:I245)</f>
        <v>7213.656148</v>
      </c>
      <c r="J246" s="59" t="str">
        <f>IF(MAX(ABS($F246-INDIRECT("'summary | ALG^({\gamma}) (high cost instances)'!F"&amp;ROW('summary | ALG^({gamma}) (high c'!$F$7)+(ROW()-12)/6)), ABS($G246-INDIRECT("'summary | ALG^({\gamma}) (high cost instances)'!G"&amp;ROW('summary | ALG^({gamma}) (high c'!$G$7)+(ROW()-12)/6)), ABS($H246-INDIRECT("'summary | ALG^({\gamma}) (high cost instances)'!H"&amp;ROW('summary | ALG^({gamma}) (high c'!$H$7)+(ROW()-12)/6)), ABS($I246-INDIRECT("'summary | ALG^({\gamma}) (high cost instances)'!I"&amp;ROW('summary | ALG^({gamma}) (high c'!$I$7)+(ROW()-12)/6)))&lt;0.01, "ok", "not ok")</f>
        <v>ok</v>
      </c>
      <c r="K246" s="26">
        <f t="shared" ref="K246:L246" si="158">AVERAGE(K241:K245)</f>
        <v>15345.634</v>
      </c>
      <c r="L246" s="26">
        <f t="shared" si="158"/>
        <v>14306.51133</v>
      </c>
      <c r="M246" s="26">
        <f>100*AVERAGE(M241:M245)</f>
        <v>6.806172836</v>
      </c>
      <c r="N246" s="26">
        <f>AVERAGE(N241:N245)</f>
        <v>7227.233191</v>
      </c>
      <c r="O246" s="59" t="str">
        <f>IF(MAX(ABS(K246-INDIRECT("'summary | ALG^({\gamma}) (high cost instances)'!L"&amp;ROW('summary | ALG^({gamma}) (high c'!$L$7)+(ROW()-12)/6)), ABS(L246-INDIRECT("'summary | ALG^({\gamma}) (high cost instances)'!M"&amp;ROW('summary | ALG^({gamma}) (high c'!$M$7)+(ROW()-12)/6)), ABS($M246-INDIRECT("'summary | ALG^({\gamma}) (high cost instances)'!N"&amp;ROW('summary | ALG^({gamma}) (high c'!$N$7)+(ROW()-12)/6)), ABS($N246-INDIRECT("'summary | ALG^({\gamma}) (high cost instances)'!O"&amp;ROW('summary | ALG^({gamma}) (high c'!$O$7)+(ROW()-12)/6)))&lt;0.00001, "ok", "not ok")</f>
        <v>ok</v>
      </c>
      <c r="AE246" s="26">
        <f t="shared" ref="AE246:AF246" si="159">AVERAGE(AE241:AE245)</f>
        <v>15090.696</v>
      </c>
      <c r="AF246" s="26">
        <f t="shared" si="159"/>
        <v>15064.696</v>
      </c>
      <c r="AG246" s="26">
        <f>100*AVERAGE(AG241:AG245)</f>
        <v>0.166556573</v>
      </c>
      <c r="AH246" s="26">
        <f>AVERAGE(AH241:AH245)</f>
        <v>6437.066627</v>
      </c>
      <c r="AI246" s="59" t="str">
        <f>IF(MAX(ABS(AE246-INDIRECT("'summary | ALG^({\gamma}) (high cost instances)'!AJ"&amp;ROW('summary | ALG^({gamma}) (high c'!$AJ$7)+(ROW()-12)/6)), ABS(AF246-INDIRECT("'summary | ALG^({\gamma}) (high cost instances)'!AK"&amp;ROW('summary | ALG^({gamma}) (high c'!$AK$7)+(ROW()-12)/6)), ABS(AG246-INDIRECT("'summary | ALG^({\gamma}) (high cost instances)'!AL"&amp;ROW('summary | ALG^({gamma}) (high c'!$AL$7)+(ROW()-12)/6)), ABS(AH246-INDIRECT("'summary | ALG^({\gamma}) (high cost instances)'!AM"&amp;ROW('summary | ALG^({gamma}) (high c'!$AM$7)+(ROW()-12)/6)))&lt;0.01, "ok", "not ok")</f>
        <v>ok</v>
      </c>
      <c r="AJ246" s="26">
        <f t="shared" ref="AJ246:AK246" si="160">AVERAGE(AJ241:AJ245)</f>
        <v>15677.744</v>
      </c>
      <c r="AK246" s="26">
        <f t="shared" si="160"/>
        <v>15200.944</v>
      </c>
      <c r="AL246" s="26">
        <f>100*AVERAGE(AL241:AL245)</f>
        <v>3.032661258</v>
      </c>
      <c r="AM246" s="26">
        <f>AVERAGE(AM241:AM245)</f>
        <v>7214.881689</v>
      </c>
      <c r="AN246" s="59" t="str">
        <f>IF(MAX(ABS(AJ246-INDIRECT("'summary | ALG^({\gamma}) (high cost instances)'!AV"&amp;ROW('summary | ALG^({gamma}) (high c'!$AV$7)+(ROW()-12)/6)), ABS(AK246-INDIRECT("'summary | ALG^({\gamma}) (high cost instances)'!AW"&amp;ROW('summary | ALG^({gamma}) (high c'!$AW$7)+(ROW()-12)/6)), ABS(AL246-INDIRECT("'summary | ALG^({\gamma}) (high cost instances)'!AX"&amp;ROW('summary | ALG^({gamma}) (high c'!$AX$7)+(ROW()-12)/6)), ABS(AM246-INDIRECT("'summary | ALG^({\gamma}) (high cost instances)'!AY"&amp;ROW('summary | ALG^({gamma}) (high c'!$AY$7)+(ROW()-12)/6)))&lt;0.01, "ok", "not ok")</f>
        <v>ok</v>
      </c>
    </row>
    <row r="247">
      <c r="D247" s="57" t="s">
        <v>21</v>
      </c>
      <c r="E247" s="82"/>
      <c r="F247" s="26"/>
      <c r="G247" s="26"/>
      <c r="H247" s="26"/>
      <c r="I247" s="26"/>
      <c r="J247" s="58"/>
      <c r="K247" s="27"/>
      <c r="L247" s="27"/>
      <c r="M247" s="27"/>
      <c r="N247" s="27"/>
      <c r="O247" s="58"/>
      <c r="AE247" s="92"/>
      <c r="AF247" s="92"/>
      <c r="AG247" s="92"/>
      <c r="AH247" s="92"/>
      <c r="AI247" s="58"/>
      <c r="AJ247" s="92"/>
      <c r="AK247" s="92"/>
      <c r="AL247" s="92"/>
      <c r="AM247" s="92"/>
      <c r="AN247" s="58"/>
    </row>
    <row r="248">
      <c r="C248" s="80">
        <v>5.0</v>
      </c>
      <c r="D248" s="80">
        <v>5.0</v>
      </c>
      <c r="E248" s="68" t="s">
        <v>32</v>
      </c>
      <c r="F248" s="21" t="s">
        <v>10</v>
      </c>
      <c r="G248" s="21" t="s">
        <v>10</v>
      </c>
      <c r="H248" s="21" t="s">
        <v>10</v>
      </c>
      <c r="I248" s="21" t="s">
        <v>10</v>
      </c>
      <c r="J248" s="58"/>
      <c r="K248" s="21">
        <v>2830.70999577</v>
      </c>
      <c r="L248" s="21">
        <v>2830.70999577</v>
      </c>
      <c r="M248" s="21">
        <v>0.0</v>
      </c>
      <c r="N248" s="21">
        <v>1.28356289863586</v>
      </c>
      <c r="O248" s="58"/>
      <c r="AE248" s="21">
        <v>2768.03</v>
      </c>
      <c r="AF248" s="21">
        <v>2768.03</v>
      </c>
      <c r="AG248" s="21">
        <v>0.0</v>
      </c>
      <c r="AH248" s="21">
        <v>0.152396202087402</v>
      </c>
      <c r="AI248" s="58"/>
      <c r="AJ248" s="21">
        <v>2781.48</v>
      </c>
      <c r="AK248" s="21">
        <v>2781.48</v>
      </c>
      <c r="AL248" s="21">
        <v>0.0</v>
      </c>
      <c r="AM248" s="21">
        <v>0.0367057323455811</v>
      </c>
      <c r="AN248" s="58"/>
    </row>
    <row r="249">
      <c r="E249" s="68" t="s">
        <v>33</v>
      </c>
      <c r="F249" s="21" t="s">
        <v>10</v>
      </c>
      <c r="G249" s="21" t="s">
        <v>10</v>
      </c>
      <c r="H249" s="21" t="s">
        <v>10</v>
      </c>
      <c r="I249" s="21" t="s">
        <v>10</v>
      </c>
      <c r="J249" s="58"/>
      <c r="K249" s="21">
        <v>3063.3</v>
      </c>
      <c r="L249" s="21">
        <v>3063.3</v>
      </c>
      <c r="M249" s="21">
        <v>0.0</v>
      </c>
      <c r="N249" s="21">
        <v>0.449028253555298</v>
      </c>
      <c r="O249" s="58"/>
      <c r="AE249" s="21">
        <v>3058.88</v>
      </c>
      <c r="AF249" s="21">
        <v>3058.88</v>
      </c>
      <c r="AG249" s="21">
        <v>0.0</v>
      </c>
      <c r="AH249" s="21">
        <v>0.462351083755493</v>
      </c>
      <c r="AI249" s="58"/>
      <c r="AJ249" s="21">
        <v>2990.3</v>
      </c>
      <c r="AK249" s="21">
        <v>2990.3</v>
      </c>
      <c r="AL249" s="21">
        <v>0.0</v>
      </c>
      <c r="AM249" s="21">
        <v>0.0658450126647949</v>
      </c>
      <c r="AN249" s="58"/>
    </row>
    <row r="250">
      <c r="E250" s="68" t="s">
        <v>34</v>
      </c>
      <c r="F250" s="21">
        <v>4800.06</v>
      </c>
      <c r="G250" s="21">
        <v>4800.06</v>
      </c>
      <c r="H250" s="21">
        <v>0.0</v>
      </c>
      <c r="I250" s="21">
        <v>7.3360962677002</v>
      </c>
      <c r="J250" s="58"/>
      <c r="K250" s="21">
        <v>4800.06</v>
      </c>
      <c r="L250" s="21">
        <v>4800.06</v>
      </c>
      <c r="M250" s="21">
        <v>0.0</v>
      </c>
      <c r="N250" s="21">
        <v>0.273490905761719</v>
      </c>
      <c r="O250" s="58"/>
      <c r="AE250" s="21">
        <v>4800.06</v>
      </c>
      <c r="AF250" s="21">
        <v>4800.06</v>
      </c>
      <c r="AG250" s="21">
        <v>0.0</v>
      </c>
      <c r="AH250" s="21">
        <v>0.299622058868408</v>
      </c>
      <c r="AI250" s="58"/>
      <c r="AJ250" s="21">
        <v>4800.06</v>
      </c>
      <c r="AK250" s="21">
        <v>4800.06</v>
      </c>
      <c r="AL250" s="21">
        <v>0.0</v>
      </c>
      <c r="AM250" s="21">
        <v>0.0336322784423828</v>
      </c>
      <c r="AN250" s="58"/>
    </row>
    <row r="251">
      <c r="E251" s="68" t="s">
        <v>35</v>
      </c>
      <c r="F251" s="21" t="s">
        <v>10</v>
      </c>
      <c r="G251" s="21" t="s">
        <v>10</v>
      </c>
      <c r="H251" s="21" t="s">
        <v>10</v>
      </c>
      <c r="I251" s="21" t="s">
        <v>10</v>
      </c>
      <c r="J251" s="58"/>
      <c r="K251" s="21">
        <v>4041.56</v>
      </c>
      <c r="L251" s="21">
        <v>4041.56</v>
      </c>
      <c r="M251" s="21">
        <v>0.0</v>
      </c>
      <c r="N251" s="21">
        <v>0.516705989837647</v>
      </c>
      <c r="O251" s="58"/>
      <c r="AE251" s="21">
        <v>3753.45</v>
      </c>
      <c r="AF251" s="21">
        <v>3753.45</v>
      </c>
      <c r="AG251" s="21">
        <v>0.0</v>
      </c>
      <c r="AH251" s="21">
        <v>0.32602858543396</v>
      </c>
      <c r="AI251" s="58"/>
      <c r="AJ251" s="21" t="s">
        <v>10</v>
      </c>
      <c r="AK251" s="21" t="s">
        <v>10</v>
      </c>
      <c r="AL251" s="21" t="s">
        <v>10</v>
      </c>
      <c r="AM251" s="21" t="s">
        <v>10</v>
      </c>
      <c r="AN251" s="58"/>
    </row>
    <row r="252">
      <c r="E252" s="68" t="s">
        <v>36</v>
      </c>
      <c r="F252" s="21" t="s">
        <v>10</v>
      </c>
      <c r="G252" s="21" t="s">
        <v>10</v>
      </c>
      <c r="H252" s="21" t="s">
        <v>10</v>
      </c>
      <c r="I252" s="21" t="s">
        <v>10</v>
      </c>
      <c r="J252" s="58"/>
      <c r="K252" s="21" t="s">
        <v>10</v>
      </c>
      <c r="L252" s="21" t="s">
        <v>10</v>
      </c>
      <c r="M252" s="21" t="s">
        <v>10</v>
      </c>
      <c r="N252" s="21" t="s">
        <v>10</v>
      </c>
      <c r="O252" s="58"/>
      <c r="AE252" s="21">
        <v>2820.46</v>
      </c>
      <c r="AF252" s="21">
        <v>2820.46</v>
      </c>
      <c r="AG252" s="21">
        <v>0.0</v>
      </c>
      <c r="AH252" s="21">
        <v>4985.6674220562</v>
      </c>
      <c r="AI252" s="58"/>
      <c r="AJ252" s="21" t="s">
        <v>10</v>
      </c>
      <c r="AK252" s="21" t="s">
        <v>10</v>
      </c>
      <c r="AL252" s="21" t="s">
        <v>10</v>
      </c>
      <c r="AM252" s="21" t="s">
        <v>10</v>
      </c>
      <c r="AN252" s="58"/>
    </row>
    <row r="253">
      <c r="E253" s="57" t="s">
        <v>21</v>
      </c>
      <c r="F253" s="26">
        <f t="shared" ref="F253:G253" si="161">AVERAGE(F248:F252)</f>
        <v>4800.06</v>
      </c>
      <c r="G253" s="26">
        <f t="shared" si="161"/>
        <v>4800.06</v>
      </c>
      <c r="H253" s="26">
        <f>100*AVERAGE(H248:H252)</f>
        <v>0</v>
      </c>
      <c r="I253" s="26">
        <f>AVERAGE(I248:I252)</f>
        <v>7.336096268</v>
      </c>
      <c r="J253" s="59" t="str">
        <f>IF(MAX(ABS($F253-INDIRECT("'summary | ALG^({\gamma}) (high cost instances)'!F"&amp;ROW('summary | ALG^({gamma}) (high c'!$F$8)+(ROW()-13)/6)), ABS($G253-INDIRECT("'summary | ALG^({\gamma}) (high cost instances)'!G"&amp;ROW('summary | ALG^({gamma}) (high c'!$G$8)+(ROW()-13)/6)), ABS($H253-INDIRECT("'summary | ALG^({\gamma}) (high cost instances)'!H"&amp;ROW('summary | ALG^({gamma}) (high c'!$H$8)+(ROW()-13)/6)), ABS($I253-INDIRECT("'summary | ALG^({\gamma}) (high cost instances)'!I"&amp;ROW('summary | ALG^({gamma}) (high c'!$I$8)+(ROW()-13)/6)))&lt;0.01, "ok", "not ok")</f>
        <v>ok</v>
      </c>
      <c r="K253" s="26">
        <f t="shared" ref="K253:L253" si="162">AVERAGE(K248:K252)</f>
        <v>3683.907499</v>
      </c>
      <c r="L253" s="26">
        <f t="shared" si="162"/>
        <v>3683.907499</v>
      </c>
      <c r="M253" s="26">
        <f>100*AVERAGE(M248:M252)</f>
        <v>0</v>
      </c>
      <c r="N253" s="26">
        <f>AVERAGE(N248:N252)</f>
        <v>0.6306970119</v>
      </c>
      <c r="O253" s="59" t="str">
        <f>IF(MAX(ABS(K253-INDIRECT("'summary | ALG^({\gamma}) (high cost instances)'!L"&amp;ROW('summary | ALG^({gamma}) (high c'!$L$8)+(ROW()-13)/6)), ABS(L253-INDIRECT("'summary | ALG^({\gamma}) (high cost instances)'!M"&amp;ROW('summary | ALG^({gamma}) (high c'!$M$8)+(ROW()-13)/6)), ABS($M253-INDIRECT("'summary | ALG^({\gamma}) (high cost instances)'!N"&amp;ROW('summary | ALG^({gamma}) (high c'!$N$8)+(ROW()-13)/6)), ABS($N253-INDIRECT("'summary | ALG^({\gamma}) (high cost instances)'!O"&amp;ROW('summary | ALG^({gamma}) (high c'!$O$8)+(ROW()-13)/6)))&lt;0.00001, "ok", "not ok")</f>
        <v>ok</v>
      </c>
      <c r="AE253" s="26">
        <f t="shared" ref="AE253:AF253" si="163">AVERAGE(AE248:AE252)</f>
        <v>3440.176</v>
      </c>
      <c r="AF253" s="26">
        <f t="shared" si="163"/>
        <v>3440.176</v>
      </c>
      <c r="AG253" s="26">
        <f>100*AVERAGE(AG248:AG252)</f>
        <v>0</v>
      </c>
      <c r="AH253" s="26">
        <f>AVERAGE(AH248:AH252)</f>
        <v>997.381564</v>
      </c>
      <c r="AI253" s="59" t="str">
        <f>IF(MAX(ABS(AE253-INDIRECT("'summary | ALG^({\gamma}) (high cost instances)'!AJ"&amp;ROW('summary | ALG^({gamma}) (high c'!$AJ$8)+(ROW()-13)/6)), ABS(AF253-INDIRECT("'summary | ALG^({\gamma}) (high cost instances)'!AK"&amp;ROW('summary | ALG^({gamma}) (high c'!$AK$8)+(ROW()-13)/6)), ABS(AG253-INDIRECT("'summary | ALG^({\gamma}) (high cost instances)'!AL"&amp;ROW('summary | ALG^({gamma}) (high c'!$AL$8)+(ROW()-13)/6)), ABS(AH253-INDIRECT("'summary | ALG^({\gamma}) (high cost instances)'!AM"&amp;ROW('summary | ALG^({gamma}) (high c'!$AM$8)+(ROW()-13)/6)))&lt;0.01, "ok", "not ok")</f>
        <v>ok</v>
      </c>
      <c r="AJ253" s="26">
        <f t="shared" ref="AJ253:AK253" si="164">AVERAGE(AJ248:AJ251)</f>
        <v>3523.946667</v>
      </c>
      <c r="AK253" s="26">
        <f t="shared" si="164"/>
        <v>3523.946667</v>
      </c>
      <c r="AL253" s="26">
        <f>100*AVERAGE(AL248:AL251)</f>
        <v>0</v>
      </c>
      <c r="AM253" s="26">
        <f>AVERAGE(AM248:AM251)</f>
        <v>0.04539434115</v>
      </c>
      <c r="AN253" s="59" t="str">
        <f>IF(MAX(ABS(AJ253-INDIRECT("'summary | ALG^({\gamma}) (high cost instances)'!AV"&amp;ROW('summary | ALG^({gamma}) (high c'!$AV$8)+(ROW()-13)/6)), ABS(AK253-INDIRECT("'summary | ALG^({\gamma}) (high cost instances)'!AW"&amp;ROW('summary | ALG^({gamma}) (high c'!$AW$8)+(ROW()-13)/6)), ABS(AL253-INDIRECT("'summary | ALG^({\gamma}) (high cost instances)'!AX"&amp;ROW('summary | ALG^({gamma}) (high c'!$AX$8)+(ROW()-13)/6)), ABS(AM253-INDIRECT("'summary | ALG^({\gamma}) (high cost instances)'!AY"&amp;ROW('summary | ALG^({gamma}) (high c'!$AY$8)+(ROW()-13)/6)))&lt;0.01, "ok", "not ok")</f>
        <v>ok</v>
      </c>
    </row>
    <row r="254">
      <c r="D254" s="80">
        <v>10.0</v>
      </c>
      <c r="E254" s="68" t="s">
        <v>37</v>
      </c>
      <c r="F254" s="21">
        <v>6427.27</v>
      </c>
      <c r="G254" s="21">
        <v>6427.27</v>
      </c>
      <c r="H254" s="21">
        <v>0.0</v>
      </c>
      <c r="I254" s="21">
        <v>1.11102986335754</v>
      </c>
      <c r="J254" s="58"/>
      <c r="K254" s="21">
        <v>6230.78</v>
      </c>
      <c r="L254" s="21">
        <v>6230.78</v>
      </c>
      <c r="M254" s="21">
        <v>0.0</v>
      </c>
      <c r="N254" s="21">
        <v>9.0452151298523</v>
      </c>
      <c r="O254" s="58"/>
      <c r="AE254" s="21">
        <v>5946.11</v>
      </c>
      <c r="AF254" s="21">
        <v>5946.11</v>
      </c>
      <c r="AG254" s="21">
        <v>0.0</v>
      </c>
      <c r="AH254" s="21">
        <v>6.17179679870606</v>
      </c>
      <c r="AI254" s="58"/>
      <c r="AJ254" s="21">
        <v>6427.27</v>
      </c>
      <c r="AK254" s="21">
        <v>6427.27</v>
      </c>
      <c r="AL254" s="21">
        <v>0.0</v>
      </c>
      <c r="AM254" s="21">
        <v>1.09791827201843</v>
      </c>
      <c r="AN254" s="58"/>
    </row>
    <row r="255">
      <c r="E255" s="68" t="s">
        <v>38</v>
      </c>
      <c r="F255" s="21">
        <v>7111.36</v>
      </c>
      <c r="G255" s="21">
        <v>7111.36</v>
      </c>
      <c r="H255" s="21">
        <v>0.0</v>
      </c>
      <c r="I255" s="21">
        <v>1.13563513755798</v>
      </c>
      <c r="J255" s="58"/>
      <c r="K255" s="21">
        <v>6475.85</v>
      </c>
      <c r="L255" s="21">
        <v>6475.85</v>
      </c>
      <c r="M255" s="21">
        <v>0.0</v>
      </c>
      <c r="N255" s="21">
        <v>6.33636283874512</v>
      </c>
      <c r="O255" s="58"/>
      <c r="AE255" s="21">
        <v>6724.52</v>
      </c>
      <c r="AF255" s="21">
        <v>6724.52</v>
      </c>
      <c r="AG255" s="21">
        <v>0.0</v>
      </c>
      <c r="AH255" s="21">
        <v>5.08447194099426</v>
      </c>
      <c r="AI255" s="58"/>
      <c r="AJ255" s="21">
        <v>7111.36</v>
      </c>
      <c r="AK255" s="21">
        <v>7111.36</v>
      </c>
      <c r="AL255" s="21">
        <v>0.0</v>
      </c>
      <c r="AM255" s="21">
        <v>0.853284120559692</v>
      </c>
      <c r="AN255" s="58"/>
    </row>
    <row r="256">
      <c r="E256" s="68" t="s">
        <v>39</v>
      </c>
      <c r="F256" s="21">
        <v>5484.37</v>
      </c>
      <c r="G256" s="21">
        <v>5484.37</v>
      </c>
      <c r="H256" s="21">
        <v>0.0</v>
      </c>
      <c r="I256" s="21">
        <v>0.712500820159912</v>
      </c>
      <c r="J256" s="58"/>
      <c r="K256" s="21">
        <v>5418.73</v>
      </c>
      <c r="L256" s="21">
        <v>5418.73</v>
      </c>
      <c r="M256" s="21">
        <v>0.0</v>
      </c>
      <c r="N256" s="21">
        <v>5.51860499382019</v>
      </c>
      <c r="O256" s="58"/>
      <c r="AE256" s="21">
        <v>5004.51</v>
      </c>
      <c r="AF256" s="21">
        <v>5004.51</v>
      </c>
      <c r="AG256" s="21">
        <v>0.0</v>
      </c>
      <c r="AH256" s="21">
        <v>3.54649615287781</v>
      </c>
      <c r="AI256" s="58"/>
      <c r="AJ256" s="21">
        <v>5282.73</v>
      </c>
      <c r="AK256" s="21">
        <v>5282.73</v>
      </c>
      <c r="AL256" s="21">
        <v>0.0</v>
      </c>
      <c r="AM256" s="21">
        <v>0.972791910171509</v>
      </c>
      <c r="AN256" s="58"/>
    </row>
    <row r="257">
      <c r="E257" s="68" t="s">
        <v>40</v>
      </c>
      <c r="F257" s="21">
        <v>6752.59</v>
      </c>
      <c r="G257" s="21">
        <v>6752.59</v>
      </c>
      <c r="H257" s="21">
        <v>0.0</v>
      </c>
      <c r="I257" s="21">
        <v>1.28536988258362</v>
      </c>
      <c r="J257" s="58"/>
      <c r="K257" s="21">
        <v>6508.65</v>
      </c>
      <c r="L257" s="21">
        <v>6508.65</v>
      </c>
      <c r="M257" s="21">
        <v>0.0</v>
      </c>
      <c r="N257" s="21">
        <v>8.54426288604736</v>
      </c>
      <c r="O257" s="58"/>
      <c r="AE257" s="21">
        <v>5754.56</v>
      </c>
      <c r="AF257" s="21">
        <v>5754.56</v>
      </c>
      <c r="AG257" s="21">
        <v>0.0</v>
      </c>
      <c r="AH257" s="21">
        <v>4.03161478042603</v>
      </c>
      <c r="AI257" s="58"/>
      <c r="AJ257" s="21">
        <v>6748.63</v>
      </c>
      <c r="AK257" s="21">
        <v>6748.63</v>
      </c>
      <c r="AL257" s="21">
        <v>0.0</v>
      </c>
      <c r="AM257" s="21">
        <v>1.26811861991882</v>
      </c>
      <c r="AN257" s="58"/>
    </row>
    <row r="258">
      <c r="E258" s="68" t="s">
        <v>41</v>
      </c>
      <c r="F258" s="21">
        <v>5762.61</v>
      </c>
      <c r="G258" s="21">
        <v>5762.61</v>
      </c>
      <c r="H258" s="21">
        <v>0.0</v>
      </c>
      <c r="I258" s="21">
        <v>0.632812976837158</v>
      </c>
      <c r="J258" s="58"/>
      <c r="K258" s="21">
        <v>4954.12</v>
      </c>
      <c r="L258" s="21">
        <v>4954.12</v>
      </c>
      <c r="M258" s="21">
        <v>0.0</v>
      </c>
      <c r="N258" s="21">
        <v>3.78649687767029</v>
      </c>
      <c r="O258" s="58"/>
      <c r="AE258" s="21">
        <v>5077.68</v>
      </c>
      <c r="AF258" s="21">
        <v>5077.68</v>
      </c>
      <c r="AG258" s="21">
        <v>0.0</v>
      </c>
      <c r="AH258" s="21">
        <v>2.12287712097168</v>
      </c>
      <c r="AI258" s="58"/>
      <c r="AJ258" s="21">
        <v>5762.61</v>
      </c>
      <c r="AK258" s="21">
        <v>5762.61</v>
      </c>
      <c r="AL258" s="21">
        <v>0.0</v>
      </c>
      <c r="AM258" s="21">
        <v>0.647925853729248</v>
      </c>
      <c r="AN258" s="58"/>
    </row>
    <row r="259">
      <c r="E259" s="57" t="s">
        <v>21</v>
      </c>
      <c r="F259" s="26">
        <f t="shared" ref="F259:G259" si="165">AVERAGE(F254:F258)</f>
        <v>6307.64</v>
      </c>
      <c r="G259" s="26">
        <f t="shared" si="165"/>
        <v>6307.64</v>
      </c>
      <c r="H259" s="26">
        <f>100*AVERAGE(H254:H258)</f>
        <v>0</v>
      </c>
      <c r="I259" s="26">
        <f>AVERAGE(I254:I258)</f>
        <v>0.9754697361</v>
      </c>
      <c r="J259" s="59" t="str">
        <f>IF(MAX(ABS($F259-INDIRECT("'summary | ALG^({\gamma}) (high cost instances)'!F"&amp;ROW('summary | ALG^({gamma}) (high c'!$F$8)+(ROW()-13)/6)), ABS($G259-INDIRECT("'summary | ALG^({\gamma}) (high cost instances)'!G"&amp;ROW('summary | ALG^({gamma}) (high c'!$G$8)+(ROW()-13)/6)), ABS($H259-INDIRECT("'summary | ALG^({\gamma}) (high cost instances)'!H"&amp;ROW('summary | ALG^({gamma}) (high c'!$H$8)+(ROW()-13)/6)), ABS($I259-INDIRECT("'summary | ALG^({\gamma}) (high cost instances)'!I"&amp;ROW('summary | ALG^({gamma}) (high c'!$I$8)+(ROW()-13)/6)))&lt;0.01, "ok", "not ok")</f>
        <v>ok</v>
      </c>
      <c r="K259" s="26">
        <f t="shared" ref="K259:L259" si="166">AVERAGE(K254:K258)</f>
        <v>5917.626</v>
      </c>
      <c r="L259" s="26">
        <f t="shared" si="166"/>
        <v>5917.626</v>
      </c>
      <c r="M259" s="26">
        <f>100*AVERAGE(M254:M258)</f>
        <v>0</v>
      </c>
      <c r="N259" s="26">
        <f>AVERAGE(N254:N258)</f>
        <v>6.646188545</v>
      </c>
      <c r="O259" s="59" t="str">
        <f>IF(MAX(ABS(K259-INDIRECT("'summary | ALG^({\gamma}) (high cost instances)'!L"&amp;ROW('summary | ALG^({gamma}) (high c'!$L$8)+(ROW()-13)/6)), ABS(L259-INDIRECT("'summary | ALG^({\gamma}) (high cost instances)'!M"&amp;ROW('summary | ALG^({gamma}) (high c'!$M$8)+(ROW()-13)/6)), ABS($M259-INDIRECT("'summary | ALG^({\gamma}) (high cost instances)'!N"&amp;ROW('summary | ALG^({gamma}) (high c'!$N$8)+(ROW()-13)/6)), ABS($N259-INDIRECT("'summary | ALG^({\gamma}) (high cost instances)'!O"&amp;ROW('summary | ALG^({gamma}) (high c'!$O$8)+(ROW()-13)/6)))&lt;0.00001, "ok", "not ok")</f>
        <v>ok</v>
      </c>
      <c r="AE259" s="26">
        <f t="shared" ref="AE259:AF259" si="167">AVERAGE(AE254:AE258)</f>
        <v>5701.476</v>
      </c>
      <c r="AF259" s="26">
        <f t="shared" si="167"/>
        <v>5701.476</v>
      </c>
      <c r="AG259" s="26">
        <f>100*AVERAGE(AG254:AG258)</f>
        <v>0</v>
      </c>
      <c r="AH259" s="26">
        <f>AVERAGE(AH254:AH258)</f>
        <v>4.191451359</v>
      </c>
      <c r="AI259" s="59" t="str">
        <f>IF(MAX(ABS(AE259-INDIRECT("'summary | ALG^({\gamma}) (high cost instances)'!AJ"&amp;ROW('summary | ALG^({gamma}) (high c'!$AJ$8)+(ROW()-13)/6)), ABS(AF259-INDIRECT("'summary | ALG^({\gamma}) (high cost instances)'!AK"&amp;ROW('summary | ALG^({gamma}) (high c'!$AK$8)+(ROW()-13)/6)), ABS(AG259-INDIRECT("'summary | ALG^({\gamma}) (high cost instances)'!AL"&amp;ROW('summary | ALG^({gamma}) (high c'!$AL$8)+(ROW()-13)/6)), ABS(AH259-INDIRECT("'summary | ALG^({\gamma}) (high cost instances)'!AM"&amp;ROW('summary | ALG^({gamma}) (high c'!$AM$8)+(ROW()-13)/6)))&lt;0.01, "ok", "not ok")</f>
        <v>ok</v>
      </c>
      <c r="AJ259" s="26">
        <f t="shared" ref="AJ259:AK259" si="168">AVERAGE(AJ254:AJ258)</f>
        <v>6266.52</v>
      </c>
      <c r="AK259" s="26">
        <f t="shared" si="168"/>
        <v>6266.52</v>
      </c>
      <c r="AL259" s="26">
        <f>100*AVERAGE(AL254:AL258)</f>
        <v>0</v>
      </c>
      <c r="AM259" s="26">
        <f>AVERAGE(AM254:AM258)</f>
        <v>0.9680077553</v>
      </c>
      <c r="AN259" s="59" t="str">
        <f>IF(MAX(ABS(AJ259-INDIRECT("'summary | ALG^({\gamma}) (high cost instances)'!AV"&amp;ROW('summary | ALG^({gamma}) (high c'!$AV$8)+(ROW()-13)/6)), ABS(AK259-INDIRECT("'summary | ALG^({\gamma}) (high cost instances)'!AW"&amp;ROW('summary | ALG^({gamma}) (high c'!$AW$8)+(ROW()-13)/6)), ABS(AL259-INDIRECT("'summary | ALG^({\gamma}) (high cost instances)'!AX"&amp;ROW('summary | ALG^({gamma}) (high c'!$AX$8)+(ROW()-13)/6)), ABS(AM259-INDIRECT("'summary | ALG^({\gamma}) (high cost instances)'!AY"&amp;ROW('summary | ALG^({gamma}) (high c'!$AY$8)+(ROW()-13)/6)))&lt;0.01, "ok", "not ok")</f>
        <v>ok</v>
      </c>
    </row>
    <row r="260">
      <c r="D260" s="80">
        <v>15.0</v>
      </c>
      <c r="E260" s="68" t="s">
        <v>42</v>
      </c>
      <c r="F260" s="21">
        <v>7038.11</v>
      </c>
      <c r="G260" s="21">
        <v>7038.11</v>
      </c>
      <c r="H260" s="21">
        <v>0.0</v>
      </c>
      <c r="I260" s="21">
        <v>3.94155979156494</v>
      </c>
      <c r="J260" s="58"/>
      <c r="K260" s="21">
        <v>6354.2</v>
      </c>
      <c r="L260" s="21">
        <v>6354.2</v>
      </c>
      <c r="M260" s="21">
        <v>0.0</v>
      </c>
      <c r="N260" s="21">
        <v>18.3282499313355</v>
      </c>
      <c r="O260" s="58"/>
      <c r="AE260" s="21">
        <v>6542.7</v>
      </c>
      <c r="AF260" s="21">
        <v>6542.7</v>
      </c>
      <c r="AG260" s="21">
        <v>0.0</v>
      </c>
      <c r="AH260" s="21">
        <v>23.4490523338318</v>
      </c>
      <c r="AI260" s="58"/>
      <c r="AJ260" s="21">
        <v>7038.11</v>
      </c>
      <c r="AK260" s="21">
        <v>7038.11</v>
      </c>
      <c r="AL260" s="21">
        <v>0.0</v>
      </c>
      <c r="AM260" s="21">
        <v>3.1887891292572</v>
      </c>
      <c r="AN260" s="58"/>
    </row>
    <row r="261">
      <c r="E261" s="68" t="s">
        <v>43</v>
      </c>
      <c r="F261" s="21">
        <v>7102.9</v>
      </c>
      <c r="G261" s="21">
        <v>7102.9</v>
      </c>
      <c r="H261" s="21">
        <v>0.0</v>
      </c>
      <c r="I261" s="21">
        <v>104.37793302536</v>
      </c>
      <c r="J261" s="58"/>
      <c r="K261" s="21">
        <v>6615.98</v>
      </c>
      <c r="L261" s="21">
        <v>6615.98</v>
      </c>
      <c r="M261" s="21">
        <v>0.0</v>
      </c>
      <c r="N261" s="21">
        <v>41.3451340198517</v>
      </c>
      <c r="O261" s="58"/>
      <c r="AE261" s="21">
        <v>6432.82</v>
      </c>
      <c r="AF261" s="21">
        <v>6432.82</v>
      </c>
      <c r="AG261" s="21">
        <v>0.0</v>
      </c>
      <c r="AH261" s="21">
        <v>27.4783987998962</v>
      </c>
      <c r="AI261" s="58"/>
      <c r="AJ261" s="21">
        <v>6935.6</v>
      </c>
      <c r="AK261" s="21">
        <v>6935.6</v>
      </c>
      <c r="AL261" s="21">
        <v>0.0</v>
      </c>
      <c r="AM261" s="21">
        <v>4.00325775146484</v>
      </c>
      <c r="AN261" s="58"/>
    </row>
    <row r="262">
      <c r="E262" s="68" t="s">
        <v>44</v>
      </c>
      <c r="F262" s="21">
        <v>7586.03</v>
      </c>
      <c r="G262" s="21">
        <v>7586.03</v>
      </c>
      <c r="H262" s="21">
        <v>0.0</v>
      </c>
      <c r="I262" s="21">
        <v>2.849858045578</v>
      </c>
      <c r="J262" s="58"/>
      <c r="K262" s="21">
        <v>6901.54</v>
      </c>
      <c r="L262" s="21">
        <v>6901.54</v>
      </c>
      <c r="M262" s="21">
        <v>0.0</v>
      </c>
      <c r="N262" s="21">
        <v>23.838171005249</v>
      </c>
      <c r="O262" s="58"/>
      <c r="AE262" s="21">
        <v>7214.04</v>
      </c>
      <c r="AF262" s="21">
        <v>7214.04</v>
      </c>
      <c r="AG262" s="21">
        <v>0.0</v>
      </c>
      <c r="AH262" s="21">
        <v>22.1911718845367</v>
      </c>
      <c r="AI262" s="58"/>
      <c r="AJ262" s="21">
        <v>7586.03</v>
      </c>
      <c r="AK262" s="21">
        <v>7586.03</v>
      </c>
      <c r="AL262" s="21">
        <v>0.0</v>
      </c>
      <c r="AM262" s="21">
        <v>4.54608821868897</v>
      </c>
      <c r="AN262" s="58"/>
    </row>
    <row r="263">
      <c r="E263" s="68" t="s">
        <v>45</v>
      </c>
      <c r="F263" s="21">
        <v>6694.63</v>
      </c>
      <c r="G263" s="21">
        <v>6694.63</v>
      </c>
      <c r="H263" s="21">
        <v>0.0</v>
      </c>
      <c r="I263" s="21">
        <v>1.79108786582947</v>
      </c>
      <c r="J263" s="58"/>
      <c r="K263" s="21">
        <v>6518.36</v>
      </c>
      <c r="L263" s="21">
        <v>6518.36</v>
      </c>
      <c r="M263" s="21">
        <v>0.0</v>
      </c>
      <c r="N263" s="21">
        <v>11.6418669223785</v>
      </c>
      <c r="O263" s="58"/>
      <c r="AE263" s="21">
        <v>6049.71</v>
      </c>
      <c r="AF263" s="21">
        <v>6049.71</v>
      </c>
      <c r="AG263" s="21">
        <v>0.0</v>
      </c>
      <c r="AH263" s="21">
        <v>12.7292170524597</v>
      </c>
      <c r="AI263" s="58"/>
      <c r="AJ263" s="21">
        <v>6671.85</v>
      </c>
      <c r="AK263" s="21">
        <v>6671.85</v>
      </c>
      <c r="AL263" s="21">
        <v>0.0</v>
      </c>
      <c r="AM263" s="21">
        <v>2.81125211715698</v>
      </c>
      <c r="AN263" s="58"/>
    </row>
    <row r="264">
      <c r="E264" s="68" t="s">
        <v>46</v>
      </c>
      <c r="F264" s="21">
        <v>6790.59</v>
      </c>
      <c r="G264" s="21">
        <v>6790.59</v>
      </c>
      <c r="H264" s="21">
        <v>0.0</v>
      </c>
      <c r="I264" s="21">
        <v>2.4876070022583</v>
      </c>
      <c r="J264" s="58"/>
      <c r="K264" s="21">
        <v>6177.67997589957</v>
      </c>
      <c r="L264" s="21">
        <v>6177.32</v>
      </c>
      <c r="M264" s="21">
        <v>5.82704026385655E-5</v>
      </c>
      <c r="N264" s="21">
        <v>61.1873009204865</v>
      </c>
      <c r="O264" s="58"/>
      <c r="AE264" s="21">
        <v>6371.55998466667</v>
      </c>
      <c r="AF264" s="21">
        <v>6371.55998466667</v>
      </c>
      <c r="AG264" s="21">
        <v>0.0</v>
      </c>
      <c r="AH264" s="21">
        <v>26.5694100856781</v>
      </c>
      <c r="AI264" s="58"/>
      <c r="AJ264" s="21">
        <v>6789.93</v>
      </c>
      <c r="AK264" s="21">
        <v>6789.93</v>
      </c>
      <c r="AL264" s="21">
        <v>0.0</v>
      </c>
      <c r="AM264" s="21">
        <v>3.62041997909546</v>
      </c>
      <c r="AN264" s="58"/>
    </row>
    <row r="265">
      <c r="E265" s="57" t="s">
        <v>21</v>
      </c>
      <c r="F265" s="26">
        <f t="shared" ref="F265:G265" si="169">AVERAGE(F260:F264)</f>
        <v>7042.452</v>
      </c>
      <c r="G265" s="26">
        <f t="shared" si="169"/>
        <v>7042.452</v>
      </c>
      <c r="H265" s="26">
        <f>100*AVERAGE(H260:H264)</f>
        <v>0</v>
      </c>
      <c r="I265" s="26">
        <f>AVERAGE(I260:I264)</f>
        <v>23.08960915</v>
      </c>
      <c r="J265" s="59" t="str">
        <f>IF(MAX(ABS($F265-INDIRECT("'summary | ALG^({\gamma}) (high cost instances)'!F"&amp;ROW('summary | ALG^({gamma}) (high c'!$F$8)+(ROW()-13)/6)), ABS($G265-INDIRECT("'summary | ALG^({\gamma}) (high cost instances)'!G"&amp;ROW('summary | ALG^({gamma}) (high c'!$G$8)+(ROW()-13)/6)), ABS($H265-INDIRECT("'summary | ALG^({\gamma}) (high cost instances)'!H"&amp;ROW('summary | ALG^({gamma}) (high c'!$H$8)+(ROW()-13)/6)), ABS($I265-INDIRECT("'summary | ALG^({\gamma}) (high cost instances)'!I"&amp;ROW('summary | ALG^({gamma}) (high c'!$I$8)+(ROW()-13)/6)))&lt;0.01, "ok", "not ok")</f>
        <v>ok</v>
      </c>
      <c r="K265" s="26">
        <f t="shared" ref="K265:L265" si="170">AVERAGE(K260:K264)</f>
        <v>6513.551995</v>
      </c>
      <c r="L265" s="26">
        <f t="shared" si="170"/>
        <v>6513.48</v>
      </c>
      <c r="M265" s="26">
        <f>100*AVERAGE(M260:M264)</f>
        <v>0.001165408053</v>
      </c>
      <c r="N265" s="26">
        <f>AVERAGE(N260:N264)</f>
        <v>31.26814456</v>
      </c>
      <c r="O265" s="59" t="str">
        <f>IF(MAX(ABS(K265-INDIRECT("'summary | ALG^({\gamma}) (high cost instances)'!L"&amp;ROW('summary | ALG^({gamma}) (high c'!$L$8)+(ROW()-13)/6)), ABS(L265-INDIRECT("'summary | ALG^({\gamma}) (high cost instances)'!M"&amp;ROW('summary | ALG^({gamma}) (high c'!$M$8)+(ROW()-13)/6)), ABS($M265-INDIRECT("'summary | ALG^({\gamma}) (high cost instances)'!N"&amp;ROW('summary | ALG^({gamma}) (high c'!$N$8)+(ROW()-13)/6)), ABS($N265-INDIRECT("'summary | ALG^({\gamma}) (high cost instances)'!O"&amp;ROW('summary | ALG^({gamma}) (high c'!$O$8)+(ROW()-13)/6)))&lt;0.00001, "ok", "not ok")</f>
        <v>ok</v>
      </c>
      <c r="AE265" s="26">
        <f t="shared" ref="AE265:AF265" si="171">AVERAGE(AE260:AE264)</f>
        <v>6522.165997</v>
      </c>
      <c r="AF265" s="26">
        <f t="shared" si="171"/>
        <v>6522.165997</v>
      </c>
      <c r="AG265" s="26">
        <f>100*AVERAGE(AG260:AG264)</f>
        <v>0</v>
      </c>
      <c r="AH265" s="26">
        <f>AVERAGE(AH260:AH264)</f>
        <v>22.48345003</v>
      </c>
      <c r="AI265" s="59" t="str">
        <f>IF(MAX(ABS(AE265-INDIRECT("'summary | ALG^({\gamma}) (high cost instances)'!AJ"&amp;ROW('summary | ALG^({gamma}) (high c'!$AJ$8)+(ROW()-13)/6)), ABS(AF265-INDIRECT("'summary | ALG^({\gamma}) (high cost instances)'!AK"&amp;ROW('summary | ALG^({gamma}) (high c'!$AK$8)+(ROW()-13)/6)), ABS(AG265-INDIRECT("'summary | ALG^({\gamma}) (high cost instances)'!AL"&amp;ROW('summary | ALG^({gamma}) (high c'!$AL$8)+(ROW()-13)/6)), ABS(AH265-INDIRECT("'summary | ALG^({\gamma}) (high cost instances)'!AM"&amp;ROW('summary | ALG^({gamma}) (high c'!$AM$8)+(ROW()-13)/6)))&lt;0.01, "ok", "not ok")</f>
        <v>ok</v>
      </c>
      <c r="AJ265" s="26">
        <f t="shared" ref="AJ265:AK265" si="172">AVERAGE(AJ260:AJ264)</f>
        <v>7004.304</v>
      </c>
      <c r="AK265" s="26">
        <f t="shared" si="172"/>
        <v>7004.304</v>
      </c>
      <c r="AL265" s="26">
        <f>100*AVERAGE(AL260:AL264)</f>
        <v>0</v>
      </c>
      <c r="AM265" s="26">
        <f>AVERAGE(AM260:AM264)</f>
        <v>3.633961439</v>
      </c>
      <c r="AN265" s="59" t="str">
        <f>IF(MAX(ABS(AJ265-INDIRECT("'summary | ALG^({\gamma}) (high cost instances)'!AV"&amp;ROW('summary | ALG^({gamma}) (high c'!$AV$8)+(ROW()-13)/6)), ABS(AK265-INDIRECT("'summary | ALG^({\gamma}) (high cost instances)'!AW"&amp;ROW('summary | ALG^({gamma}) (high c'!$AW$8)+(ROW()-13)/6)), ABS(AL265-INDIRECT("'summary | ALG^({\gamma}) (high cost instances)'!AX"&amp;ROW('summary | ALG^({gamma}) (high c'!$AX$8)+(ROW()-13)/6)), ABS(AM265-INDIRECT("'summary | ALG^({\gamma}) (high cost instances)'!AY"&amp;ROW('summary | ALG^({gamma}) (high c'!$AY$8)+(ROW()-13)/6)))&lt;0.01, "ok", "not ok")</f>
        <v>ok</v>
      </c>
    </row>
    <row r="266">
      <c r="D266" s="80">
        <v>20.0</v>
      </c>
      <c r="E266" s="68" t="s">
        <v>47</v>
      </c>
      <c r="F266" s="21">
        <v>9054.8</v>
      </c>
      <c r="G266" s="21">
        <v>9054.8</v>
      </c>
      <c r="H266" s="21">
        <v>0.0</v>
      </c>
      <c r="I266" s="21">
        <v>244.133842945099</v>
      </c>
      <c r="J266" s="58"/>
      <c r="K266" s="21">
        <v>8483.97</v>
      </c>
      <c r="L266" s="21">
        <v>8483.97</v>
      </c>
      <c r="M266" s="21">
        <v>0.0</v>
      </c>
      <c r="N266" s="21">
        <v>685.935542106628</v>
      </c>
      <c r="O266" s="58"/>
      <c r="AE266" s="21">
        <v>8499.19</v>
      </c>
      <c r="AF266" s="21">
        <v>8499.19</v>
      </c>
      <c r="AG266" s="21">
        <v>0.0</v>
      </c>
      <c r="AH266" s="21">
        <v>270.317497968674</v>
      </c>
      <c r="AI266" s="58"/>
      <c r="AJ266" s="21">
        <v>8857.87</v>
      </c>
      <c r="AK266" s="21">
        <v>8857.87</v>
      </c>
      <c r="AL266" s="21">
        <v>0.0</v>
      </c>
      <c r="AM266" s="21">
        <v>79.4943649768829</v>
      </c>
      <c r="AN266" s="58"/>
    </row>
    <row r="267">
      <c r="E267" s="68" t="s">
        <v>48</v>
      </c>
      <c r="F267" s="21">
        <v>7524.83</v>
      </c>
      <c r="G267" s="21">
        <v>7524.83</v>
      </c>
      <c r="H267" s="21">
        <v>0.0</v>
      </c>
      <c r="I267" s="21">
        <v>8.17064023017883</v>
      </c>
      <c r="J267" s="58"/>
      <c r="K267" s="21">
        <v>6665.8599738198</v>
      </c>
      <c r="L267" s="21">
        <v>6665.8599738198</v>
      </c>
      <c r="M267" s="21">
        <v>0.0</v>
      </c>
      <c r="N267" s="21">
        <v>34.3759779930115</v>
      </c>
      <c r="O267" s="58"/>
      <c r="AE267" s="21">
        <v>7001.4</v>
      </c>
      <c r="AF267" s="21">
        <v>7001.4</v>
      </c>
      <c r="AG267" s="21">
        <v>0.0</v>
      </c>
      <c r="AH267" s="21">
        <v>34.8686230182648</v>
      </c>
      <c r="AI267" s="58"/>
      <c r="AJ267" s="21">
        <v>7746.77</v>
      </c>
      <c r="AK267" s="21">
        <v>7746.77</v>
      </c>
      <c r="AL267" s="21">
        <v>0.0</v>
      </c>
      <c r="AM267" s="21">
        <v>13.1642200946808</v>
      </c>
      <c r="AN267" s="58"/>
    </row>
    <row r="268">
      <c r="E268" s="68" t="s">
        <v>49</v>
      </c>
      <c r="F268" s="21">
        <v>8818.57</v>
      </c>
      <c r="G268" s="21">
        <v>8818.57</v>
      </c>
      <c r="H268" s="21">
        <v>0.0</v>
      </c>
      <c r="I268" s="21">
        <v>7.42128992080689</v>
      </c>
      <c r="J268" s="58"/>
      <c r="K268" s="21">
        <v>8793.92</v>
      </c>
      <c r="L268" s="21">
        <v>8793.92</v>
      </c>
      <c r="M268" s="21">
        <v>0.0</v>
      </c>
      <c r="N268" s="21">
        <v>34.4249279499054</v>
      </c>
      <c r="O268" s="58"/>
      <c r="AE268" s="21">
        <v>7877.19</v>
      </c>
      <c r="AF268" s="21">
        <v>7877.19</v>
      </c>
      <c r="AG268" s="21">
        <v>0.0</v>
      </c>
      <c r="AH268" s="21">
        <v>13.0259280204773</v>
      </c>
      <c r="AI268" s="58"/>
      <c r="AJ268" s="21">
        <v>8680.23</v>
      </c>
      <c r="AK268" s="21">
        <v>8680.23</v>
      </c>
      <c r="AL268" s="21">
        <v>0.0</v>
      </c>
      <c r="AM268" s="21">
        <v>9.93464231491089</v>
      </c>
      <c r="AN268" s="58"/>
    </row>
    <row r="269">
      <c r="E269" s="68" t="s">
        <v>50</v>
      </c>
      <c r="F269" s="21">
        <v>9546.7</v>
      </c>
      <c r="G269" s="21">
        <v>9546.7</v>
      </c>
      <c r="H269" s="21">
        <v>0.0</v>
      </c>
      <c r="I269" s="21">
        <v>245.629169940948</v>
      </c>
      <c r="J269" s="58"/>
      <c r="K269" s="21">
        <v>9035.92</v>
      </c>
      <c r="L269" s="21">
        <v>9035.92</v>
      </c>
      <c r="M269" s="21">
        <v>0.0</v>
      </c>
      <c r="N269" s="21">
        <v>898.055355072022</v>
      </c>
      <c r="O269" s="58"/>
      <c r="AE269" s="21">
        <v>9153.01</v>
      </c>
      <c r="AF269" s="21">
        <v>9153.01</v>
      </c>
      <c r="AG269" s="21">
        <v>0.0</v>
      </c>
      <c r="AH269" s="21">
        <v>272.828329324722</v>
      </c>
      <c r="AI269" s="58"/>
      <c r="AJ269" s="21">
        <v>9338.86000000035</v>
      </c>
      <c r="AK269" s="21">
        <v>9338.86000000035</v>
      </c>
      <c r="AL269" s="21">
        <v>0.0</v>
      </c>
      <c r="AM269" s="21">
        <v>67.3197822570801</v>
      </c>
      <c r="AN269" s="58"/>
    </row>
    <row r="270">
      <c r="E270" s="68" t="s">
        <v>51</v>
      </c>
      <c r="F270" s="21">
        <v>10123.58</v>
      </c>
      <c r="G270" s="21">
        <v>10123.58</v>
      </c>
      <c r="H270" s="21">
        <v>0.0</v>
      </c>
      <c r="I270" s="21">
        <v>91.1816341876984</v>
      </c>
      <c r="J270" s="58"/>
      <c r="K270" s="21">
        <v>9091.8</v>
      </c>
      <c r="L270" s="21">
        <v>9091.8</v>
      </c>
      <c r="M270" s="21">
        <v>0.0</v>
      </c>
      <c r="N270" s="21">
        <v>1061.35070204735</v>
      </c>
      <c r="O270" s="58"/>
      <c r="AE270" s="21">
        <v>9428.23</v>
      </c>
      <c r="AF270" s="21">
        <v>9428.23</v>
      </c>
      <c r="AG270" s="21">
        <v>0.0</v>
      </c>
      <c r="AH270" s="21">
        <v>344.303267002106</v>
      </c>
      <c r="AI270" s="58"/>
      <c r="AJ270" s="21">
        <v>10123.58</v>
      </c>
      <c r="AK270" s="21">
        <v>10123.58</v>
      </c>
      <c r="AL270" s="21">
        <v>0.0</v>
      </c>
      <c r="AM270" s="21">
        <v>96.4401280879974</v>
      </c>
      <c r="AN270" s="58"/>
    </row>
    <row r="271">
      <c r="E271" s="57" t="s">
        <v>21</v>
      </c>
      <c r="F271" s="26">
        <f t="shared" ref="F271:G271" si="173">AVERAGE(F266:F270)</f>
        <v>9013.696</v>
      </c>
      <c r="G271" s="26">
        <f t="shared" si="173"/>
        <v>9013.696</v>
      </c>
      <c r="H271" s="26">
        <f>100*AVERAGE(H266:H270)</f>
        <v>0</v>
      </c>
      <c r="I271" s="26">
        <f>AVERAGE(I266:I270)</f>
        <v>119.3073154</v>
      </c>
      <c r="J271" s="59" t="str">
        <f>IF(MAX(ABS($F271-INDIRECT("'summary | ALG^({\gamma}) (high cost instances)'!F"&amp;ROW('summary | ALG^({gamma}) (high c'!$F$8)+(ROW()-13)/6)), ABS($G271-INDIRECT("'summary | ALG^({\gamma}) (high cost instances)'!G"&amp;ROW('summary | ALG^({gamma}) (high c'!$G$8)+(ROW()-13)/6)), ABS($H271-INDIRECT("'summary | ALG^({\gamma}) (high cost instances)'!H"&amp;ROW('summary | ALG^({gamma}) (high c'!$H$8)+(ROW()-13)/6)), ABS($I271-INDIRECT("'summary | ALG^({\gamma}) (high cost instances)'!I"&amp;ROW('summary | ALG^({gamma}) (high c'!$I$8)+(ROW()-13)/6)))&lt;0.01, "ok", "not ok")</f>
        <v>ok</v>
      </c>
      <c r="K271" s="26">
        <f t="shared" ref="K271:L271" si="174">AVERAGE(K266:K270)</f>
        <v>8414.293995</v>
      </c>
      <c r="L271" s="26">
        <f t="shared" si="174"/>
        <v>8414.293995</v>
      </c>
      <c r="M271" s="26">
        <f>100*AVERAGE(M266:M270)</f>
        <v>0</v>
      </c>
      <c r="N271" s="26">
        <f>AVERAGE(N266:N270)</f>
        <v>542.828501</v>
      </c>
      <c r="O271" s="59" t="str">
        <f>IF(MAX(ABS(K271-INDIRECT("'summary | ALG^({\gamma}) (high cost instances)'!L"&amp;ROW('summary | ALG^({gamma}) (high c'!$L$8)+(ROW()-13)/6)), ABS(L271-INDIRECT("'summary | ALG^({\gamma}) (high cost instances)'!M"&amp;ROW('summary | ALG^({gamma}) (high c'!$M$8)+(ROW()-13)/6)), ABS($M271-INDIRECT("'summary | ALG^({\gamma}) (high cost instances)'!N"&amp;ROW('summary | ALG^({gamma}) (high c'!$N$8)+(ROW()-13)/6)), ABS($N271-INDIRECT("'summary | ALG^({\gamma}) (high cost instances)'!O"&amp;ROW('summary | ALG^({gamma}) (high c'!$O$8)+(ROW()-13)/6)))&lt;0.00001, "ok", "not ok")</f>
        <v>ok</v>
      </c>
      <c r="AE271" s="26">
        <f t="shared" ref="AE271:AF271" si="175">AVERAGE(AE266:AE270)</f>
        <v>8391.804</v>
      </c>
      <c r="AF271" s="26">
        <f t="shared" si="175"/>
        <v>8391.804</v>
      </c>
      <c r="AG271" s="26">
        <f>100*AVERAGE(AG266:AG270)</f>
        <v>0</v>
      </c>
      <c r="AH271" s="26">
        <f>AVERAGE(AH266:AH270)</f>
        <v>187.0687291</v>
      </c>
      <c r="AI271" s="59" t="str">
        <f>IF(MAX(ABS(AE271-INDIRECT("'summary | ALG^({\gamma}) (high cost instances)'!AJ"&amp;ROW('summary | ALG^({gamma}) (high c'!$AJ$8)+(ROW()-13)/6)), ABS(AF271-INDIRECT("'summary | ALG^({\gamma}) (high cost instances)'!AK"&amp;ROW('summary | ALG^({gamma}) (high c'!$AK$8)+(ROW()-13)/6)), ABS(AG271-INDIRECT("'summary | ALG^({\gamma}) (high cost instances)'!AL"&amp;ROW('summary | ALG^({gamma}) (high c'!$AL$8)+(ROW()-13)/6)), ABS(AH271-INDIRECT("'summary | ALG^({\gamma}) (high cost instances)'!AM"&amp;ROW('summary | ALG^({gamma}) (high c'!$AM$8)+(ROW()-13)/6)))&lt;0.01, "ok", "not ok")</f>
        <v>ok</v>
      </c>
      <c r="AJ271" s="26">
        <f t="shared" ref="AJ271:AK271" si="176">AVERAGE(AJ266:AJ270)</f>
        <v>8949.462</v>
      </c>
      <c r="AK271" s="26">
        <f t="shared" si="176"/>
        <v>8949.462</v>
      </c>
      <c r="AL271" s="26">
        <f>100*AVERAGE(AL266:AL270)</f>
        <v>0</v>
      </c>
      <c r="AM271" s="26">
        <f>AVERAGE(AM266:AM270)</f>
        <v>53.27062755</v>
      </c>
      <c r="AN271" s="59" t="str">
        <f>IF(MAX(ABS(AJ271-INDIRECT("'summary | ALG^({\gamma}) (high cost instances)'!AV"&amp;ROW('summary | ALG^({gamma}) (high c'!$AV$8)+(ROW()-13)/6)), ABS(AK271-INDIRECT("'summary | ALG^({\gamma}) (high cost instances)'!AW"&amp;ROW('summary | ALG^({gamma}) (high c'!$AW$8)+(ROW()-13)/6)), ABS(AL271-INDIRECT("'summary | ALG^({\gamma}) (high cost instances)'!AX"&amp;ROW('summary | ALG^({gamma}) (high c'!$AX$8)+(ROW()-13)/6)), ABS(AM271-INDIRECT("'summary | ALG^({\gamma}) (high cost instances)'!AY"&amp;ROW('summary | ALG^({gamma}) (high c'!$AY$8)+(ROW()-13)/6)))&lt;0.01, "ok", "not ok")</f>
        <v>ok</v>
      </c>
    </row>
    <row r="272">
      <c r="D272" s="80">
        <v>25.0</v>
      </c>
      <c r="E272" s="68" t="s">
        <v>52</v>
      </c>
      <c r="F272" s="21">
        <v>9309.39</v>
      </c>
      <c r="G272" s="21">
        <v>9309.39</v>
      </c>
      <c r="H272" s="21">
        <v>0.0</v>
      </c>
      <c r="I272" s="21">
        <v>4.82279801368713</v>
      </c>
      <c r="J272" s="58"/>
      <c r="K272" s="21">
        <v>8550.4</v>
      </c>
      <c r="L272" s="21">
        <v>8550.4</v>
      </c>
      <c r="M272" s="21">
        <v>0.0</v>
      </c>
      <c r="N272" s="21">
        <v>18.9782710075378</v>
      </c>
      <c r="O272" s="58"/>
      <c r="AE272" s="21">
        <v>8893.71</v>
      </c>
      <c r="AF272" s="21">
        <v>8893.71</v>
      </c>
      <c r="AG272" s="21">
        <v>0.0</v>
      </c>
      <c r="AH272" s="21">
        <v>19.1112871170044</v>
      </c>
      <c r="AI272" s="58"/>
      <c r="AJ272" s="21">
        <v>9324.63</v>
      </c>
      <c r="AK272" s="21">
        <v>9324.63</v>
      </c>
      <c r="AL272" s="21">
        <v>0.0</v>
      </c>
      <c r="AM272" s="21">
        <v>8.80273509025574</v>
      </c>
      <c r="AN272" s="58"/>
    </row>
    <row r="273">
      <c r="E273" s="68" t="s">
        <v>53</v>
      </c>
      <c r="F273" s="21">
        <v>10226.94</v>
      </c>
      <c r="G273" s="21">
        <v>10226.94</v>
      </c>
      <c r="H273" s="21">
        <v>0.0</v>
      </c>
      <c r="I273" s="21">
        <v>1386.22894287109</v>
      </c>
      <c r="J273" s="58"/>
      <c r="K273" s="21">
        <v>9782.61984615069</v>
      </c>
      <c r="L273" s="21">
        <v>9508.12098622931</v>
      </c>
      <c r="M273" s="21">
        <v>0.0280598514752052</v>
      </c>
      <c r="N273" s="21">
        <v>7208.3342859745</v>
      </c>
      <c r="O273" s="58"/>
      <c r="AE273" s="21">
        <v>9358.34</v>
      </c>
      <c r="AF273" s="21">
        <v>9358.34</v>
      </c>
      <c r="AG273" s="21">
        <v>0.0</v>
      </c>
      <c r="AH273" s="21">
        <v>1041.57265710831</v>
      </c>
      <c r="AI273" s="58"/>
      <c r="AJ273" s="21">
        <v>10226.94</v>
      </c>
      <c r="AK273" s="21">
        <v>10226.94</v>
      </c>
      <c r="AL273" s="21">
        <v>0.0</v>
      </c>
      <c r="AM273" s="21">
        <v>2614.16249632835</v>
      </c>
      <c r="AN273" s="58"/>
    </row>
    <row r="274">
      <c r="E274" s="68" t="s">
        <v>54</v>
      </c>
      <c r="F274" s="21">
        <v>11333.67</v>
      </c>
      <c r="G274" s="21">
        <v>11333.67</v>
      </c>
      <c r="H274" s="21">
        <v>0.0</v>
      </c>
      <c r="I274" s="21">
        <v>168.41511797905</v>
      </c>
      <c r="J274" s="58"/>
      <c r="K274" s="21">
        <v>10606.5298859631</v>
      </c>
      <c r="L274" s="21">
        <v>10606.5298859631</v>
      </c>
      <c r="M274" s="21">
        <v>0.0</v>
      </c>
      <c r="N274" s="21">
        <v>6107.94053030014</v>
      </c>
      <c r="O274" s="58"/>
      <c r="AE274" s="21">
        <v>10602.3</v>
      </c>
      <c r="AF274" s="21">
        <v>10602.3</v>
      </c>
      <c r="AG274" s="21">
        <v>0.0</v>
      </c>
      <c r="AH274" s="21">
        <v>2112.55482697487</v>
      </c>
      <c r="AI274" s="58"/>
      <c r="AJ274" s="21">
        <v>11333.67</v>
      </c>
      <c r="AK274" s="21">
        <v>11333.67</v>
      </c>
      <c r="AL274" s="21">
        <v>0.0</v>
      </c>
      <c r="AM274" s="21">
        <v>248.926506996155</v>
      </c>
      <c r="AN274" s="58"/>
    </row>
    <row r="275">
      <c r="E275" s="68" t="s">
        <v>55</v>
      </c>
      <c r="F275" s="21">
        <v>9917.21</v>
      </c>
      <c r="G275" s="21">
        <v>9917.21</v>
      </c>
      <c r="H275" s="21">
        <v>0.0</v>
      </c>
      <c r="I275" s="21">
        <v>7.72539710998535</v>
      </c>
      <c r="J275" s="58"/>
      <c r="K275" s="21">
        <v>9341.47</v>
      </c>
      <c r="L275" s="21">
        <v>9341.47</v>
      </c>
      <c r="M275" s="21">
        <v>0.0</v>
      </c>
      <c r="N275" s="21">
        <v>27.2108211517334</v>
      </c>
      <c r="O275" s="58"/>
      <c r="AE275" s="21">
        <v>8855.48</v>
      </c>
      <c r="AF275" s="21">
        <v>8855.48</v>
      </c>
      <c r="AG275" s="21">
        <v>0.0</v>
      </c>
      <c r="AH275" s="21">
        <v>26.2210831642151</v>
      </c>
      <c r="AI275" s="58"/>
      <c r="AJ275" s="21">
        <v>9917.21</v>
      </c>
      <c r="AK275" s="21">
        <v>9917.21</v>
      </c>
      <c r="AL275" s="21">
        <v>0.0</v>
      </c>
      <c r="AM275" s="21">
        <v>12.9662508964539</v>
      </c>
      <c r="AN275" s="58"/>
    </row>
    <row r="276">
      <c r="E276" s="68" t="s">
        <v>56</v>
      </c>
      <c r="F276" s="21">
        <v>11425.98</v>
      </c>
      <c r="G276" s="21">
        <v>11425.98</v>
      </c>
      <c r="H276" s="21">
        <v>0.0</v>
      </c>
      <c r="I276" s="21">
        <v>1857.84088778496</v>
      </c>
      <c r="J276" s="58"/>
      <c r="K276" s="21">
        <v>10492.61</v>
      </c>
      <c r="L276" s="21">
        <v>10250.5438609907</v>
      </c>
      <c r="M276" s="21">
        <v>0.0230701549956914</v>
      </c>
      <c r="N276" s="21">
        <v>7200.74844408035</v>
      </c>
      <c r="O276" s="58"/>
      <c r="AE276" s="21">
        <v>11383.39</v>
      </c>
      <c r="AF276" s="21">
        <v>11383.39</v>
      </c>
      <c r="AG276" s="21">
        <v>0.0</v>
      </c>
      <c r="AH276" s="21">
        <v>4809.62559080124</v>
      </c>
      <c r="AI276" s="58"/>
      <c r="AJ276" s="21">
        <v>11425.98</v>
      </c>
      <c r="AK276" s="21">
        <v>11425.98</v>
      </c>
      <c r="AL276" s="21">
        <v>0.0</v>
      </c>
      <c r="AM276" s="21">
        <v>1740.29048991203</v>
      </c>
      <c r="AN276" s="58"/>
    </row>
    <row r="277">
      <c r="E277" s="57" t="s">
        <v>21</v>
      </c>
      <c r="F277" s="26">
        <f t="shared" ref="F277:G277" si="177">AVERAGE(F272:F276)</f>
        <v>10442.638</v>
      </c>
      <c r="G277" s="26">
        <f t="shared" si="177"/>
        <v>10442.638</v>
      </c>
      <c r="H277" s="26">
        <f>100*AVERAGE(H272:H276)</f>
        <v>0</v>
      </c>
      <c r="I277" s="26">
        <f>AVERAGE(I272:I276)</f>
        <v>685.0066288</v>
      </c>
      <c r="J277" s="59" t="str">
        <f>IF(MAX(ABS($F277-INDIRECT("'summary | ALG^({\gamma}) (high cost instances)'!F"&amp;ROW('summary | ALG^({gamma}) (high c'!$F$8)+(ROW()-13)/6)), ABS($G277-INDIRECT("'summary | ALG^({\gamma}) (high cost instances)'!G"&amp;ROW('summary | ALG^({gamma}) (high c'!$G$8)+(ROW()-13)/6)), ABS($H277-INDIRECT("'summary | ALG^({\gamma}) (high cost instances)'!H"&amp;ROW('summary | ALG^({gamma}) (high c'!$H$8)+(ROW()-13)/6)), ABS($I277-INDIRECT("'summary | ALG^({\gamma}) (high cost instances)'!I"&amp;ROW('summary | ALG^({gamma}) (high c'!$I$8)+(ROW()-13)/6)))&lt;0.01, "ok", "not ok")</f>
        <v>ok</v>
      </c>
      <c r="K277" s="26">
        <f t="shared" ref="K277:L277" si="178">AVERAGE(K272:K276)</f>
        <v>9754.725946</v>
      </c>
      <c r="L277" s="26">
        <f t="shared" si="178"/>
        <v>9651.412947</v>
      </c>
      <c r="M277" s="26">
        <f>100*AVERAGE(M272:M276)</f>
        <v>1.022600129</v>
      </c>
      <c r="N277" s="26">
        <f>AVERAGE(N272:N276)</f>
        <v>4112.642471</v>
      </c>
      <c r="O277" s="59" t="str">
        <f>IF(MAX(ABS(K277-INDIRECT("'summary | ALG^({\gamma}) (high cost instances)'!L"&amp;ROW('summary | ALG^({gamma}) (high c'!$L$8)+(ROW()-13)/6)), ABS(L277-INDIRECT("'summary | ALG^({\gamma}) (high cost instances)'!M"&amp;ROW('summary | ALG^({gamma}) (high c'!$M$8)+(ROW()-13)/6)), ABS($M277-INDIRECT("'summary | ALG^({\gamma}) (high cost instances)'!N"&amp;ROW('summary | ALG^({gamma}) (high c'!$N$8)+(ROW()-13)/6)), ABS($N277-INDIRECT("'summary | ALG^({\gamma}) (high cost instances)'!O"&amp;ROW('summary | ALG^({gamma}) (high c'!$O$8)+(ROW()-13)/6)))&lt;0.00001, "ok", "not ok")</f>
        <v>ok</v>
      </c>
      <c r="AE277" s="26">
        <f t="shared" ref="AE277:AF277" si="179">AVERAGE(AE272:AE276)</f>
        <v>9818.644</v>
      </c>
      <c r="AF277" s="26">
        <f t="shared" si="179"/>
        <v>9818.644</v>
      </c>
      <c r="AG277" s="26">
        <f>100*AVERAGE(AG272:AG276)</f>
        <v>0</v>
      </c>
      <c r="AH277" s="26">
        <f>AVERAGE(AH272:AH276)</f>
        <v>1601.817089</v>
      </c>
      <c r="AI277" s="59" t="str">
        <f>IF(MAX(ABS(AE277-INDIRECT("'summary | ALG^({\gamma}) (high cost instances)'!AJ"&amp;ROW('summary | ALG^({gamma}) (high c'!$AJ$8)+(ROW()-13)/6)), ABS(AF277-INDIRECT("'summary | ALG^({\gamma}) (high cost instances)'!AK"&amp;ROW('summary | ALG^({gamma}) (high c'!$AK$8)+(ROW()-13)/6)), ABS(AG277-INDIRECT("'summary | ALG^({\gamma}) (high cost instances)'!AL"&amp;ROW('summary | ALG^({gamma}) (high c'!$AL$8)+(ROW()-13)/6)), ABS(AH277-INDIRECT("'summary | ALG^({\gamma}) (high cost instances)'!AM"&amp;ROW('summary | ALG^({gamma}) (high c'!$AM$8)+(ROW()-13)/6)))&lt;0.01, "ok", "not ok")</f>
        <v>ok</v>
      </c>
      <c r="AJ277" s="26">
        <f t="shared" ref="AJ277:AK277" si="180">AVERAGE(AJ272:AJ276)</f>
        <v>10445.686</v>
      </c>
      <c r="AK277" s="26">
        <f t="shared" si="180"/>
        <v>10445.686</v>
      </c>
      <c r="AL277" s="26">
        <f>100*AVERAGE(AL272:AL276)</f>
        <v>0</v>
      </c>
      <c r="AM277" s="26">
        <f>AVERAGE(AM272:AM276)</f>
        <v>925.0296958</v>
      </c>
      <c r="AN277" s="59" t="str">
        <f>IF(MAX(ABS(AJ277-INDIRECT("'summary | ALG^({\gamma}) (high cost instances)'!AV"&amp;ROW('summary | ALG^({gamma}) (high c'!$AV$8)+(ROW()-13)/6)), ABS(AK277-INDIRECT("'summary | ALG^({\gamma}) (high cost instances)'!AW"&amp;ROW('summary | ALG^({gamma}) (high c'!$AW$8)+(ROW()-13)/6)), ABS(AL277-INDIRECT("'summary | ALG^({\gamma}) (high cost instances)'!AX"&amp;ROW('summary | ALG^({gamma}) (high c'!$AX$8)+(ROW()-13)/6)), ABS(AM277-INDIRECT("'summary | ALG^({\gamma}) (high cost instances)'!AY"&amp;ROW('summary | ALG^({gamma}) (high c'!$AY$8)+(ROW()-13)/6)))&lt;0.01, "ok", "not ok")</f>
        <v>ok</v>
      </c>
    </row>
    <row r="278">
      <c r="D278" s="80">
        <v>30.0</v>
      </c>
      <c r="E278" s="68" t="s">
        <v>57</v>
      </c>
      <c r="F278" s="21">
        <v>12825.77</v>
      </c>
      <c r="G278" s="21">
        <v>12825.77</v>
      </c>
      <c r="H278" s="21">
        <v>0.0</v>
      </c>
      <c r="I278" s="21">
        <v>1476.72319698334</v>
      </c>
      <c r="J278" s="58"/>
      <c r="K278" s="21">
        <v>12791.99</v>
      </c>
      <c r="L278" s="21">
        <v>12440.817898834</v>
      </c>
      <c r="M278" s="21">
        <v>0.0274524996631457</v>
      </c>
      <c r="N278" s="21">
        <v>7223.1007361412</v>
      </c>
      <c r="O278" s="58"/>
      <c r="AE278" s="21">
        <v>12460.7199737612</v>
      </c>
      <c r="AF278" s="21">
        <v>12460.7199737612</v>
      </c>
      <c r="AG278" s="21">
        <v>0.0</v>
      </c>
      <c r="AH278" s="21">
        <v>6052.6739821434</v>
      </c>
      <c r="AI278" s="58"/>
      <c r="AJ278" s="21">
        <v>12825.77</v>
      </c>
      <c r="AK278" s="21">
        <v>12825.77</v>
      </c>
      <c r="AL278" s="21">
        <v>0.0</v>
      </c>
      <c r="AM278" s="21">
        <v>1006.21414899826</v>
      </c>
      <c r="AN278" s="58"/>
    </row>
    <row r="279">
      <c r="E279" s="68" t="s">
        <v>58</v>
      </c>
      <c r="F279" s="21">
        <v>11482.19</v>
      </c>
      <c r="G279" s="21">
        <v>11482.19</v>
      </c>
      <c r="H279" s="21">
        <v>0.0</v>
      </c>
      <c r="I279" s="21">
        <v>40.5822429656982</v>
      </c>
      <c r="J279" s="58"/>
      <c r="K279" s="21">
        <v>10750.74</v>
      </c>
      <c r="L279" s="21">
        <v>10750.74</v>
      </c>
      <c r="M279" s="21">
        <v>0.0</v>
      </c>
      <c r="N279" s="21">
        <v>686.955970048904</v>
      </c>
      <c r="O279" s="58"/>
      <c r="AE279" s="21">
        <v>10751.27</v>
      </c>
      <c r="AF279" s="21">
        <v>10751.27</v>
      </c>
      <c r="AG279" s="21">
        <v>0.0</v>
      </c>
      <c r="AH279" s="21">
        <v>168.257748842239</v>
      </c>
      <c r="AI279" s="58"/>
      <c r="AJ279" s="21">
        <v>11482.19</v>
      </c>
      <c r="AK279" s="21">
        <v>11482.19</v>
      </c>
      <c r="AL279" s="21">
        <v>0.0</v>
      </c>
      <c r="AM279" s="21">
        <v>38.1344208717346</v>
      </c>
      <c r="AN279" s="58"/>
    </row>
    <row r="280">
      <c r="E280" s="68" t="s">
        <v>59</v>
      </c>
      <c r="F280" s="21">
        <v>11907.41</v>
      </c>
      <c r="G280" s="21">
        <v>11907.41</v>
      </c>
      <c r="H280" s="21">
        <v>0.0</v>
      </c>
      <c r="I280" s="21">
        <v>31.1143980026245</v>
      </c>
      <c r="J280" s="58"/>
      <c r="K280" s="21">
        <v>11602.28</v>
      </c>
      <c r="L280" s="21">
        <v>11602.28</v>
      </c>
      <c r="M280" s="21">
        <v>0.0</v>
      </c>
      <c r="N280" s="21">
        <v>263.172194957733</v>
      </c>
      <c r="O280" s="58"/>
      <c r="AE280" s="21">
        <v>11281.5</v>
      </c>
      <c r="AF280" s="21">
        <v>11281.5</v>
      </c>
      <c r="AG280" s="21">
        <v>0.0</v>
      </c>
      <c r="AH280" s="21">
        <v>131.606251955032</v>
      </c>
      <c r="AI280" s="58"/>
      <c r="AJ280" s="21">
        <v>11907.41</v>
      </c>
      <c r="AK280" s="21">
        <v>11907.41</v>
      </c>
      <c r="AL280" s="21">
        <v>0.0</v>
      </c>
      <c r="AM280" s="21">
        <v>29.3827021121979</v>
      </c>
      <c r="AN280" s="58"/>
    </row>
    <row r="281">
      <c r="E281" s="68" t="s">
        <v>60</v>
      </c>
      <c r="F281" s="21">
        <v>10762.98</v>
      </c>
      <c r="G281" s="21">
        <v>10762.98</v>
      </c>
      <c r="H281" s="21">
        <v>0.0</v>
      </c>
      <c r="I281" s="21">
        <v>84.1001179218292</v>
      </c>
      <c r="J281" s="58"/>
      <c r="K281" s="21">
        <v>10323.87</v>
      </c>
      <c r="L281" s="21">
        <v>10323.87</v>
      </c>
      <c r="M281" s="21">
        <v>0.0</v>
      </c>
      <c r="N281" s="21">
        <v>366.595867872238</v>
      </c>
      <c r="O281" s="58"/>
      <c r="AE281" s="21">
        <v>10353.46</v>
      </c>
      <c r="AF281" s="21">
        <v>10353.46</v>
      </c>
      <c r="AG281" s="21">
        <v>0.0</v>
      </c>
      <c r="AH281" s="21">
        <v>617.915079116821</v>
      </c>
      <c r="AI281" s="58"/>
      <c r="AJ281" s="21">
        <v>10762.98</v>
      </c>
      <c r="AK281" s="21">
        <v>10762.98</v>
      </c>
      <c r="AL281" s="21">
        <v>0.0</v>
      </c>
      <c r="AM281" s="21">
        <v>70.5069093704224</v>
      </c>
      <c r="AN281" s="58"/>
    </row>
    <row r="282">
      <c r="E282" s="68" t="s">
        <v>61</v>
      </c>
      <c r="F282" s="21">
        <v>10580.58</v>
      </c>
      <c r="G282" s="21">
        <v>10580.58</v>
      </c>
      <c r="H282" s="21">
        <v>0.0</v>
      </c>
      <c r="I282" s="21">
        <v>4454.04098701477</v>
      </c>
      <c r="J282" s="58"/>
      <c r="K282" s="21">
        <v>10279.65</v>
      </c>
      <c r="L282" s="21">
        <v>9946.60920044233</v>
      </c>
      <c r="M282" s="21">
        <v>0.0323980679845781</v>
      </c>
      <c r="N282" s="21">
        <v>7201.92750096321</v>
      </c>
      <c r="O282" s="58"/>
      <c r="AE282" s="21">
        <v>9960.89</v>
      </c>
      <c r="AF282" s="21">
        <v>9960.89</v>
      </c>
      <c r="AG282" s="21">
        <v>0.0</v>
      </c>
      <c r="AH282" s="21">
        <v>5350.39053702355</v>
      </c>
      <c r="AI282" s="58"/>
      <c r="AJ282" s="21">
        <v>10607.69</v>
      </c>
      <c r="AK282" s="21">
        <v>10606.69</v>
      </c>
      <c r="AL282" s="21">
        <v>9.42712315307444E-5</v>
      </c>
      <c r="AM282" s="21">
        <v>3731.08308982849</v>
      </c>
      <c r="AN282" s="58"/>
    </row>
    <row r="283">
      <c r="E283" s="57" t="s">
        <v>21</v>
      </c>
      <c r="F283" s="26">
        <f t="shared" ref="F283:G283" si="181">AVERAGE(F278:F282)</f>
        <v>11511.786</v>
      </c>
      <c r="G283" s="26">
        <f t="shared" si="181"/>
        <v>11511.786</v>
      </c>
      <c r="H283" s="26">
        <f>100*AVERAGE(H278:H282)</f>
        <v>0</v>
      </c>
      <c r="I283" s="26">
        <f>AVERAGE(I278:I282)</f>
        <v>1217.312189</v>
      </c>
      <c r="J283" s="59" t="str">
        <f>IF(MAX(ABS($F283-INDIRECT("'summary | ALG^({\gamma}) (high cost instances)'!F"&amp;ROW('summary | ALG^({gamma}) (high c'!$F$8)+(ROW()-13)/6)), ABS($G283-INDIRECT("'summary | ALG^({\gamma}) (high cost instances)'!G"&amp;ROW('summary | ALG^({gamma}) (high c'!$G$8)+(ROW()-13)/6)), ABS($H283-INDIRECT("'summary | ALG^({\gamma}) (high cost instances)'!H"&amp;ROW('summary | ALG^({gamma}) (high c'!$H$8)+(ROW()-13)/6)), ABS($I283-INDIRECT("'summary | ALG^({\gamma}) (high cost instances)'!I"&amp;ROW('summary | ALG^({gamma}) (high c'!$I$8)+(ROW()-13)/6)))&lt;0.01, "ok", "not ok")</f>
        <v>ok</v>
      </c>
      <c r="K283" s="26">
        <f t="shared" ref="K283:L283" si="182">AVERAGE(K278:K282)</f>
        <v>11149.706</v>
      </c>
      <c r="L283" s="26">
        <f t="shared" si="182"/>
        <v>11012.86342</v>
      </c>
      <c r="M283" s="26">
        <f>100*AVERAGE(M278:M282)</f>
        <v>1.197011353</v>
      </c>
      <c r="N283" s="26">
        <f>AVERAGE(N278:N282)</f>
        <v>3148.350454</v>
      </c>
      <c r="O283" s="59" t="str">
        <f>IF(MAX(ABS(K283-INDIRECT("'summary | ALG^({\gamma}) (high cost instances)'!L"&amp;ROW('summary | ALG^({gamma}) (high c'!$L$8)+(ROW()-13)/6)), ABS(L283-INDIRECT("'summary | ALG^({\gamma}) (high cost instances)'!M"&amp;ROW('summary | ALG^({gamma}) (high c'!$M$8)+(ROW()-13)/6)), ABS($M283-INDIRECT("'summary | ALG^({\gamma}) (high cost instances)'!N"&amp;ROW('summary | ALG^({gamma}) (high c'!$N$8)+(ROW()-13)/6)), ABS($N283-INDIRECT("'summary | ALG^({\gamma}) (high cost instances)'!O"&amp;ROW('summary | ALG^({gamma}) (high c'!$O$8)+(ROW()-13)/6)))&lt;0.00001, "ok", "not ok")</f>
        <v>ok</v>
      </c>
      <c r="AE283" s="26">
        <f t="shared" ref="AE283:AF283" si="183">AVERAGE(AE278:AE282)</f>
        <v>10961.56799</v>
      </c>
      <c r="AF283" s="26">
        <f t="shared" si="183"/>
        <v>10961.56799</v>
      </c>
      <c r="AG283" s="26">
        <f>100*AVERAGE(AG278:AG282)</f>
        <v>0</v>
      </c>
      <c r="AH283" s="26">
        <f>AVERAGE(AH278:AH282)</f>
        <v>2464.16872</v>
      </c>
      <c r="AI283" s="59" t="str">
        <f>IF(MAX(ABS(AE283-INDIRECT("'summary | ALG^({\gamma}) (high cost instances)'!AJ"&amp;ROW('summary | ALG^({gamma}) (high c'!$AJ$8)+(ROW()-13)/6)), ABS(AF283-INDIRECT("'summary | ALG^({\gamma}) (high cost instances)'!AK"&amp;ROW('summary | ALG^({gamma}) (high c'!$AK$8)+(ROW()-13)/6)), ABS(AG283-INDIRECT("'summary | ALG^({\gamma}) (high cost instances)'!AL"&amp;ROW('summary | ALG^({gamma}) (high c'!$AL$8)+(ROW()-13)/6)), ABS(AH283-INDIRECT("'summary | ALG^({\gamma}) (high cost instances)'!AM"&amp;ROW('summary | ALG^({gamma}) (high c'!$AM$8)+(ROW()-13)/6)))&lt;0.01, "ok", "not ok")</f>
        <v>ok</v>
      </c>
      <c r="AJ283" s="26">
        <f t="shared" ref="AJ283:AK283" si="184">AVERAGE(AJ278:AJ282)</f>
        <v>11517.208</v>
      </c>
      <c r="AK283" s="26">
        <f t="shared" si="184"/>
        <v>11517.008</v>
      </c>
      <c r="AL283" s="26">
        <f>100*AVERAGE(AL278:AL282)</f>
        <v>0.001885424631</v>
      </c>
      <c r="AM283" s="26">
        <f>AVERAGE(AM278:AM282)</f>
        <v>975.0642542</v>
      </c>
      <c r="AN283" s="59" t="str">
        <f>IF(MAX(ABS(AJ283-INDIRECT("'summary | ALG^({\gamma}) (high cost instances)'!AV"&amp;ROW('summary | ALG^({gamma}) (high c'!$AV$8)+(ROW()-13)/6)), ABS(AK283-INDIRECT("'summary | ALG^({\gamma}) (high cost instances)'!AW"&amp;ROW('summary | ALG^({gamma}) (high c'!$AW$8)+(ROW()-13)/6)), ABS(AL283-INDIRECT("'summary | ALG^({\gamma}) (high cost instances)'!AX"&amp;ROW('summary | ALG^({gamma}) (high c'!$AX$8)+(ROW()-13)/6)), ABS(AM283-INDIRECT("'summary | ALG^({\gamma}) (high cost instances)'!AY"&amp;ROW('summary | ALG^({gamma}) (high c'!$AY$8)+(ROW()-13)/6)))&lt;0.01, "ok", "not ok")</f>
        <v>ok</v>
      </c>
    </row>
    <row r="284">
      <c r="D284" s="80">
        <v>35.0</v>
      </c>
      <c r="E284" s="68" t="s">
        <v>62</v>
      </c>
      <c r="F284" s="21">
        <v>12387.3599999996</v>
      </c>
      <c r="G284" s="21">
        <v>12387.3599999996</v>
      </c>
      <c r="H284" s="21">
        <v>0.0</v>
      </c>
      <c r="I284" s="21">
        <v>2807.05638003349</v>
      </c>
      <c r="J284" s="58"/>
      <c r="K284" s="21">
        <v>11104.26</v>
      </c>
      <c r="L284" s="21">
        <v>10560.42612867</v>
      </c>
      <c r="M284" s="21">
        <v>0.0489752465567269</v>
      </c>
      <c r="N284" s="21">
        <v>7210.58809804916</v>
      </c>
      <c r="O284" s="58"/>
      <c r="AE284" s="21">
        <v>11840.57</v>
      </c>
      <c r="AF284" s="21">
        <v>11840.57</v>
      </c>
      <c r="AG284" s="21">
        <v>0.0</v>
      </c>
      <c r="AH284" s="21">
        <v>4906.59646582603</v>
      </c>
      <c r="AI284" s="58"/>
      <c r="AJ284" s="21">
        <v>12387.36</v>
      </c>
      <c r="AK284" s="21">
        <v>12387.36</v>
      </c>
      <c r="AL284" s="21">
        <v>0.0</v>
      </c>
      <c r="AM284" s="21">
        <v>2204.83934688568</v>
      </c>
      <c r="AN284" s="58"/>
    </row>
    <row r="285">
      <c r="E285" s="68" t="s">
        <v>63</v>
      </c>
      <c r="F285" s="21">
        <v>11499.43</v>
      </c>
      <c r="G285" s="21">
        <v>11499.43</v>
      </c>
      <c r="H285" s="21">
        <v>0.0</v>
      </c>
      <c r="I285" s="21">
        <v>31.5336217880249</v>
      </c>
      <c r="J285" s="58"/>
      <c r="K285" s="21">
        <v>11082.96</v>
      </c>
      <c r="L285" s="21">
        <v>11082.96</v>
      </c>
      <c r="M285" s="21">
        <v>0.0</v>
      </c>
      <c r="N285" s="21">
        <v>476.633394002915</v>
      </c>
      <c r="O285" s="58"/>
      <c r="AE285" s="21">
        <v>11603.23</v>
      </c>
      <c r="AF285" s="21">
        <v>11603.23</v>
      </c>
      <c r="AG285" s="21">
        <v>0.0</v>
      </c>
      <c r="AH285" s="21">
        <v>724.987560033798</v>
      </c>
      <c r="AI285" s="58"/>
      <c r="AJ285" s="21">
        <v>11369.62</v>
      </c>
      <c r="AK285" s="21">
        <v>11369.62</v>
      </c>
      <c r="AL285" s="21">
        <v>0.0</v>
      </c>
      <c r="AM285" s="21">
        <v>74.06028008461</v>
      </c>
      <c r="AN285" s="58"/>
    </row>
    <row r="286">
      <c r="E286" s="68" t="s">
        <v>64</v>
      </c>
      <c r="F286" s="21">
        <v>14531.31</v>
      </c>
      <c r="G286" s="21">
        <v>14189.31</v>
      </c>
      <c r="H286" s="21">
        <v>0.0235353866925969</v>
      </c>
      <c r="I286" s="21">
        <v>7205.44590401649</v>
      </c>
      <c r="J286" s="58"/>
      <c r="K286" s="21">
        <v>13932.74</v>
      </c>
      <c r="L286" s="21">
        <v>13418.8452338673</v>
      </c>
      <c r="M286" s="21">
        <v>0.0368839701403094</v>
      </c>
      <c r="N286" s="21">
        <v>7246.48877334595</v>
      </c>
      <c r="O286" s="58"/>
      <c r="AE286" s="21">
        <v>13910.89</v>
      </c>
      <c r="AF286" s="21">
        <v>13910.89</v>
      </c>
      <c r="AG286" s="21">
        <v>0.0</v>
      </c>
      <c r="AH286" s="21">
        <v>6033.57201004028</v>
      </c>
      <c r="AI286" s="58"/>
      <c r="AJ286" s="21">
        <v>14554.31</v>
      </c>
      <c r="AK286" s="21">
        <v>14197.31</v>
      </c>
      <c r="AL286" s="21">
        <v>0.0245288165498742</v>
      </c>
      <c r="AM286" s="21">
        <v>7216.74879002571</v>
      </c>
      <c r="AN286" s="58"/>
    </row>
    <row r="287">
      <c r="E287" s="68" t="s">
        <v>65</v>
      </c>
      <c r="F287" s="21">
        <v>11527.26</v>
      </c>
      <c r="G287" s="21">
        <v>11345.26</v>
      </c>
      <c r="H287" s="21">
        <v>0.0157886609653987</v>
      </c>
      <c r="I287" s="21">
        <v>7202.41256713867</v>
      </c>
      <c r="J287" s="58"/>
      <c r="K287" s="21">
        <v>10919.4</v>
      </c>
      <c r="L287" s="21">
        <v>10238.0477714697</v>
      </c>
      <c r="M287" s="21">
        <v>0.0623983212017439</v>
      </c>
      <c r="N287" s="21">
        <v>7203.83233213425</v>
      </c>
      <c r="O287" s="58"/>
      <c r="AE287" s="21">
        <v>11058.36</v>
      </c>
      <c r="AF287" s="21">
        <v>11058.36</v>
      </c>
      <c r="AG287" s="21">
        <v>0.0</v>
      </c>
      <c r="AH287" s="21">
        <v>5161.87002396584</v>
      </c>
      <c r="AI287" s="58"/>
      <c r="AJ287" s="21">
        <v>11405.78</v>
      </c>
      <c r="AK287" s="21">
        <v>11405.78</v>
      </c>
      <c r="AL287" s="21">
        <v>0.0</v>
      </c>
      <c r="AM287" s="21">
        <v>5048.96753692627</v>
      </c>
      <c r="AN287" s="58"/>
    </row>
    <row r="288">
      <c r="E288" s="68" t="s">
        <v>66</v>
      </c>
      <c r="F288" s="21">
        <v>11969.68</v>
      </c>
      <c r="G288" s="21">
        <v>11969.68</v>
      </c>
      <c r="H288" s="21">
        <v>0.0</v>
      </c>
      <c r="I288" s="21">
        <v>5280.66956305504</v>
      </c>
      <c r="J288" s="58"/>
      <c r="K288" s="21">
        <v>11374.15</v>
      </c>
      <c r="L288" s="21">
        <v>10774.7926551649</v>
      </c>
      <c r="M288" s="21">
        <v>0.0526946932153271</v>
      </c>
      <c r="N288" s="21">
        <v>7228.32531499863</v>
      </c>
      <c r="O288" s="58"/>
      <c r="AE288" s="21">
        <v>11084.57</v>
      </c>
      <c r="AF288" s="21">
        <v>11083.57</v>
      </c>
      <c r="AG288" s="21">
        <v>9.02154977594981E-5</v>
      </c>
      <c r="AH288" s="21">
        <v>5628.82941126823</v>
      </c>
      <c r="AI288" s="58"/>
      <c r="AJ288" s="21">
        <v>11818.02</v>
      </c>
      <c r="AK288" s="21">
        <v>11755.02</v>
      </c>
      <c r="AL288" s="21">
        <v>0.00533084222230105</v>
      </c>
      <c r="AM288" s="21">
        <v>7224.69345903397</v>
      </c>
      <c r="AN288" s="58"/>
    </row>
    <row r="289">
      <c r="E289" s="57" t="s">
        <v>21</v>
      </c>
      <c r="F289" s="26">
        <f t="shared" ref="F289:G289" si="185">AVERAGE(F284:F288)</f>
        <v>12383.008</v>
      </c>
      <c r="G289" s="26">
        <f t="shared" si="185"/>
        <v>12278.208</v>
      </c>
      <c r="H289" s="26">
        <f>100*AVERAGE(H284:H288)</f>
        <v>0.7864809532</v>
      </c>
      <c r="I289" s="26">
        <f>AVERAGE(I284:I288)</f>
        <v>4505.423607</v>
      </c>
      <c r="J289" s="59" t="str">
        <f>IF(MAX(ABS($F289-INDIRECT("'summary | ALG^({\gamma}) (high cost instances)'!F"&amp;ROW('summary | ALG^({gamma}) (high c'!$F$8)+(ROW()-13)/6)), ABS($G289-INDIRECT("'summary | ALG^({\gamma}) (high cost instances)'!G"&amp;ROW('summary | ALG^({gamma}) (high c'!$G$8)+(ROW()-13)/6)), ABS($H289-INDIRECT("'summary | ALG^({\gamma}) (high cost instances)'!H"&amp;ROW('summary | ALG^({gamma}) (high c'!$H$8)+(ROW()-13)/6)), ABS($I289-INDIRECT("'summary | ALG^({\gamma}) (high cost instances)'!I"&amp;ROW('summary | ALG^({gamma}) (high c'!$I$8)+(ROW()-13)/6)))&lt;0.01, "ok", "not ok")</f>
        <v>ok</v>
      </c>
      <c r="K289" s="26">
        <f t="shared" ref="K289:L289" si="186">AVERAGE(K284:K288)</f>
        <v>11682.702</v>
      </c>
      <c r="L289" s="26">
        <f t="shared" si="186"/>
        <v>11215.01436</v>
      </c>
      <c r="M289" s="26">
        <f>100*AVERAGE(M284:M288)</f>
        <v>4.019044622</v>
      </c>
      <c r="N289" s="26">
        <f>AVERAGE(N284:N288)</f>
        <v>5873.173583</v>
      </c>
      <c r="O289" s="59" t="str">
        <f>IF(MAX(ABS(K289-INDIRECT("'summary | ALG^({\gamma}) (high cost instances)'!L"&amp;ROW('summary | ALG^({gamma}) (high c'!$L$8)+(ROW()-13)/6)), ABS(L289-INDIRECT("'summary | ALG^({\gamma}) (high cost instances)'!M"&amp;ROW('summary | ALG^({gamma}) (high c'!$M$8)+(ROW()-13)/6)), ABS($M289-INDIRECT("'summary | ALG^({\gamma}) (high cost instances)'!N"&amp;ROW('summary | ALG^({gamma}) (high c'!$N$8)+(ROW()-13)/6)), ABS($N289-INDIRECT("'summary | ALG^({\gamma}) (high cost instances)'!O"&amp;ROW('summary | ALG^({gamma}) (high c'!$O$8)+(ROW()-13)/6)))&lt;0.00001, "ok", "not ok")</f>
        <v>ok</v>
      </c>
      <c r="AE289" s="26">
        <f t="shared" ref="AE289:AF289" si="187">AVERAGE(AE284:AE288)</f>
        <v>11899.524</v>
      </c>
      <c r="AF289" s="26">
        <f t="shared" si="187"/>
        <v>11899.324</v>
      </c>
      <c r="AG289" s="26">
        <f>100*AVERAGE(AG284:AG288)</f>
        <v>0.001804309955</v>
      </c>
      <c r="AH289" s="26">
        <f>AVERAGE(AH284:AH288)</f>
        <v>4491.171094</v>
      </c>
      <c r="AI289" s="59" t="str">
        <f>IF(MAX(ABS(AE289-INDIRECT("'summary | ALG^({\gamma}) (high cost instances)'!AJ"&amp;ROW('summary | ALG^({gamma}) (high c'!$AJ$8)+(ROW()-13)/6)), ABS(AF289-INDIRECT("'summary | ALG^({\gamma}) (high cost instances)'!AK"&amp;ROW('summary | ALG^({gamma}) (high c'!$AK$8)+(ROW()-13)/6)), ABS(AG289-INDIRECT("'summary | ALG^({\gamma}) (high cost instances)'!AL"&amp;ROW('summary | ALG^({gamma}) (high c'!$AL$8)+(ROW()-13)/6)), ABS(AH289-INDIRECT("'summary | ALG^({\gamma}) (high cost instances)'!AM"&amp;ROW('summary | ALG^({gamma}) (high c'!$AM$8)+(ROW()-13)/6)))&lt;0.01, "ok", "not ok")</f>
        <v>ok</v>
      </c>
      <c r="AJ289" s="26">
        <f t="shared" ref="AJ289:AK289" si="188">AVERAGE(AJ284:AJ288)</f>
        <v>12307.018</v>
      </c>
      <c r="AK289" s="26">
        <f t="shared" si="188"/>
        <v>12223.018</v>
      </c>
      <c r="AL289" s="26">
        <f>100*AVERAGE(AL284:AL288)</f>
        <v>0.5971931754</v>
      </c>
      <c r="AM289" s="26">
        <f>AVERAGE(AM284:AM288)</f>
        <v>4353.861883</v>
      </c>
      <c r="AN289" s="59" t="str">
        <f>IF(MAX(ABS(AJ289-INDIRECT("'summary | ALG^({\gamma}) (high cost instances)'!AV"&amp;ROW('summary | ALG^({gamma}) (high c'!$AV$8)+(ROW()-13)/6)), ABS(AK289-INDIRECT("'summary | ALG^({\gamma}) (high cost instances)'!AW"&amp;ROW('summary | ALG^({gamma}) (high c'!$AW$8)+(ROW()-13)/6)), ABS(AL289-INDIRECT("'summary | ALG^({\gamma}) (high cost instances)'!AX"&amp;ROW('summary | ALG^({gamma}) (high c'!$AX$8)+(ROW()-13)/6)), ABS(AM289-INDIRECT("'summary | ALG^({\gamma}) (high cost instances)'!AY"&amp;ROW('summary | ALG^({gamma}) (high c'!$AY$8)+(ROW()-13)/6)))&lt;0.01, "ok", "not ok")</f>
        <v>ok</v>
      </c>
    </row>
    <row r="290">
      <c r="D290" s="80">
        <v>40.0</v>
      </c>
      <c r="E290" s="68" t="s">
        <v>67</v>
      </c>
      <c r="F290" s="21">
        <v>14079.85</v>
      </c>
      <c r="G290" s="21">
        <v>13380.85</v>
      </c>
      <c r="H290" s="21">
        <v>0.0496454152565547</v>
      </c>
      <c r="I290" s="21">
        <v>7210.17371726036</v>
      </c>
      <c r="J290" s="58"/>
      <c r="K290" s="21">
        <v>14570.83</v>
      </c>
      <c r="L290" s="21">
        <v>13103.9434739856</v>
      </c>
      <c r="M290" s="21">
        <v>0.100672818639325</v>
      </c>
      <c r="N290" s="21">
        <v>7204.6946310997</v>
      </c>
      <c r="O290" s="58"/>
      <c r="AE290" s="21">
        <v>13241.86</v>
      </c>
      <c r="AF290" s="21">
        <v>13240.86</v>
      </c>
      <c r="AG290" s="21">
        <v>7.55180918691318E-5</v>
      </c>
      <c r="AH290" s="21">
        <v>6222.39193177223</v>
      </c>
      <c r="AI290" s="58"/>
      <c r="AJ290" s="61">
        <v>14176.85</v>
      </c>
      <c r="AK290" s="61">
        <v>13390.85</v>
      </c>
      <c r="AL290" s="61">
        <v>0.055442</v>
      </c>
      <c r="AM290" s="61">
        <v>7212.48</v>
      </c>
      <c r="AN290" s="58"/>
    </row>
    <row r="291">
      <c r="E291" s="68" t="s">
        <v>68</v>
      </c>
      <c r="F291" s="21">
        <v>12226.65</v>
      </c>
      <c r="G291" s="21">
        <v>12226.65</v>
      </c>
      <c r="H291" s="21">
        <v>0.0</v>
      </c>
      <c r="I291" s="21">
        <v>726.179993152618</v>
      </c>
      <c r="J291" s="58"/>
      <c r="K291" s="21">
        <v>12019.9699999998</v>
      </c>
      <c r="L291" s="21">
        <v>11124.5744970195</v>
      </c>
      <c r="M291" s="21">
        <v>0.0744923242720503</v>
      </c>
      <c r="N291" s="21">
        <v>7220.63998532295</v>
      </c>
      <c r="O291" s="58"/>
      <c r="AE291" s="21">
        <v>11943.9</v>
      </c>
      <c r="AF291" s="21">
        <v>11943.9</v>
      </c>
      <c r="AG291" s="21">
        <v>0.0</v>
      </c>
      <c r="AH291" s="21">
        <v>5311.43295478821</v>
      </c>
      <c r="AI291" s="58"/>
      <c r="AJ291" s="21">
        <v>12228.38</v>
      </c>
      <c r="AK291" s="21">
        <v>12228.38</v>
      </c>
      <c r="AL291" s="21">
        <v>0.0</v>
      </c>
      <c r="AM291" s="21">
        <v>7141.76773023605</v>
      </c>
      <c r="AN291" s="58"/>
    </row>
    <row r="292">
      <c r="E292" s="68" t="s">
        <v>69</v>
      </c>
      <c r="F292" s="21">
        <v>13370.74</v>
      </c>
      <c r="G292" s="21">
        <v>13370.74</v>
      </c>
      <c r="H292" s="21">
        <v>0.0</v>
      </c>
      <c r="I292" s="21">
        <v>236.416948747635</v>
      </c>
      <c r="J292" s="58"/>
      <c r="K292" s="21">
        <v>12651.0698189811</v>
      </c>
      <c r="L292" s="21">
        <v>12651.0698189811</v>
      </c>
      <c r="M292" s="21">
        <v>0.0</v>
      </c>
      <c r="N292" s="21">
        <v>5804.95424604416</v>
      </c>
      <c r="O292" s="58"/>
      <c r="AE292" s="21">
        <v>12773.17</v>
      </c>
      <c r="AF292" s="21">
        <v>12773.17</v>
      </c>
      <c r="AG292" s="21">
        <v>0.0</v>
      </c>
      <c r="AH292" s="21">
        <v>856.225723743439</v>
      </c>
      <c r="AI292" s="58"/>
      <c r="AJ292" s="21">
        <v>13370.74</v>
      </c>
      <c r="AK292" s="21">
        <v>13370.74</v>
      </c>
      <c r="AL292" s="21">
        <v>0.0</v>
      </c>
      <c r="AM292" s="21">
        <v>152.105784654617</v>
      </c>
      <c r="AN292" s="58"/>
    </row>
    <row r="293">
      <c r="E293" s="68" t="s">
        <v>70</v>
      </c>
      <c r="F293" s="21">
        <v>12425.22</v>
      </c>
      <c r="G293" s="21">
        <v>12425.22</v>
      </c>
      <c r="H293" s="21">
        <v>0.0</v>
      </c>
      <c r="I293" s="21">
        <v>399.832441091537</v>
      </c>
      <c r="J293" s="58"/>
      <c r="K293" s="21">
        <v>12324.43</v>
      </c>
      <c r="L293" s="21">
        <v>12324.43</v>
      </c>
      <c r="M293" s="21">
        <v>0.0</v>
      </c>
      <c r="N293" s="21">
        <v>1434.86805081368</v>
      </c>
      <c r="O293" s="58"/>
      <c r="AE293" s="21">
        <v>11367.97</v>
      </c>
      <c r="AF293" s="21">
        <v>11367.97</v>
      </c>
      <c r="AG293" s="21">
        <v>0.0</v>
      </c>
      <c r="AH293" s="21">
        <v>813.201226949692</v>
      </c>
      <c r="AI293" s="58"/>
      <c r="AJ293" s="21">
        <v>12423.04</v>
      </c>
      <c r="AK293" s="21">
        <v>12423.04</v>
      </c>
      <c r="AL293" s="21">
        <v>0.0</v>
      </c>
      <c r="AM293" s="21">
        <v>181.360762119293</v>
      </c>
      <c r="AN293" s="58"/>
    </row>
    <row r="294">
      <c r="E294" s="68" t="s">
        <v>71</v>
      </c>
      <c r="F294" s="21">
        <v>13462.79</v>
      </c>
      <c r="G294" s="21">
        <v>13315.79</v>
      </c>
      <c r="H294" s="21">
        <v>0.0109189848463803</v>
      </c>
      <c r="I294" s="21">
        <v>7209.32698297501</v>
      </c>
      <c r="J294" s="58"/>
      <c r="K294" s="21">
        <v>13492.8</v>
      </c>
      <c r="L294" s="21">
        <v>13108.6052813595</v>
      </c>
      <c r="M294" s="21">
        <v>0.0284740542096871</v>
      </c>
      <c r="N294" s="21">
        <v>7219.30802893639</v>
      </c>
      <c r="O294" s="58"/>
      <c r="AE294" s="21">
        <v>12984.73</v>
      </c>
      <c r="AF294" s="21">
        <v>12984.73</v>
      </c>
      <c r="AG294" s="21">
        <v>0.0</v>
      </c>
      <c r="AH294" s="21">
        <v>6066.83123993874</v>
      </c>
      <c r="AI294" s="58"/>
      <c r="AJ294" s="21">
        <v>13465.79</v>
      </c>
      <c r="AK294" s="21">
        <v>13310.79</v>
      </c>
      <c r="AL294" s="21">
        <v>0.0115106503220383</v>
      </c>
      <c r="AM294" s="21">
        <v>7204.6902089119</v>
      </c>
      <c r="AN294" s="58"/>
    </row>
    <row r="295">
      <c r="E295" s="57" t="s">
        <v>21</v>
      </c>
      <c r="F295" s="26">
        <f t="shared" ref="F295:G295" si="189">AVERAGE(F290:F294)</f>
        <v>13113.05</v>
      </c>
      <c r="G295" s="26">
        <f t="shared" si="189"/>
        <v>12943.85</v>
      </c>
      <c r="H295" s="26">
        <f>100*AVERAGE(H290:H294)</f>
        <v>1.211288002</v>
      </c>
      <c r="I295" s="26">
        <f>AVERAGE(I290:I294)</f>
        <v>3156.386017</v>
      </c>
      <c r="J295" s="59" t="str">
        <f>IF(MAX(ABS($F295-INDIRECT("'summary | ALG^({\gamma}) (high cost instances)'!F"&amp;ROW('summary | ALG^({gamma}) (high c'!$F$8)+(ROW()-13)/6)), ABS($G295-INDIRECT("'summary | ALG^({\gamma}) (high cost instances)'!G"&amp;ROW('summary | ALG^({gamma}) (high c'!$G$8)+(ROW()-13)/6)), ABS($H295-INDIRECT("'summary | ALG^({\gamma}) (high cost instances)'!H"&amp;ROW('summary | ALG^({gamma}) (high c'!$H$8)+(ROW()-13)/6)), ABS($I295-INDIRECT("'summary | ALG^({\gamma}) (high cost instances)'!I"&amp;ROW('summary | ALG^({gamma}) (high c'!$I$8)+(ROW()-13)/6)))&lt;0.01, "ok", "not ok")</f>
        <v>ok</v>
      </c>
      <c r="K295" s="26">
        <f t="shared" ref="K295:L295" si="190">AVERAGE(K290:K294)</f>
        <v>13011.81996</v>
      </c>
      <c r="L295" s="26">
        <f t="shared" si="190"/>
        <v>12462.52461</v>
      </c>
      <c r="M295" s="26">
        <f>100*AVERAGE(M290:M294)</f>
        <v>4.072783942</v>
      </c>
      <c r="N295" s="26">
        <f>AVERAGE(N290:N294)</f>
        <v>5776.892988</v>
      </c>
      <c r="O295" s="59" t="str">
        <f>IF(MAX(ABS(K295-INDIRECT("'summary | ALG^({\gamma}) (high cost instances)'!L"&amp;ROW('summary | ALG^({gamma}) (high c'!$L$8)+(ROW()-13)/6)), ABS(L295-INDIRECT("'summary | ALG^({\gamma}) (high cost instances)'!M"&amp;ROW('summary | ALG^({gamma}) (high c'!$M$8)+(ROW()-13)/6)), ABS($M295-INDIRECT("'summary | ALG^({\gamma}) (high cost instances)'!N"&amp;ROW('summary | ALG^({gamma}) (high c'!$N$8)+(ROW()-13)/6)), ABS($N295-INDIRECT("'summary | ALG^({\gamma}) (high cost instances)'!O"&amp;ROW('summary | ALG^({gamma}) (high c'!$O$8)+(ROW()-13)/6)))&lt;0.00001, "ok", "not ok")</f>
        <v>ok</v>
      </c>
      <c r="AE295" s="26">
        <f t="shared" ref="AE295:AF295" si="191">AVERAGE(AE290:AE294)</f>
        <v>12462.326</v>
      </c>
      <c r="AF295" s="26">
        <f t="shared" si="191"/>
        <v>12462.126</v>
      </c>
      <c r="AG295" s="26">
        <f>100*AVERAGE(AG290:AG294)</f>
        <v>0.001510361837</v>
      </c>
      <c r="AH295" s="26">
        <f>AVERAGE(AH290:AH294)</f>
        <v>3854.016615</v>
      </c>
      <c r="AI295" s="59" t="str">
        <f>IF(MAX(ABS(AE295-INDIRECT("'summary | ALG^({\gamma}) (high cost instances)'!AJ"&amp;ROW('summary | ALG^({gamma}) (high c'!$AJ$8)+(ROW()-13)/6)), ABS(AF295-INDIRECT("'summary | ALG^({\gamma}) (high cost instances)'!AK"&amp;ROW('summary | ALG^({gamma}) (high c'!$AK$8)+(ROW()-13)/6)), ABS(AG295-INDIRECT("'summary | ALG^({\gamma}) (high cost instances)'!AL"&amp;ROW('summary | ALG^({gamma}) (high c'!$AL$8)+(ROW()-13)/6)), ABS(AH295-INDIRECT("'summary | ALG^({\gamma}) (high cost instances)'!AM"&amp;ROW('summary | ALG^({gamma}) (high c'!$AM$8)+(ROW()-13)/6)))&lt;0.01, "ok", "not ok")</f>
        <v>ok</v>
      </c>
      <c r="AJ295" s="26">
        <f t="shared" ref="AJ295:AK295" si="192">AVERAGE(AJ290:AJ294)</f>
        <v>13132.96</v>
      </c>
      <c r="AK295" s="26">
        <f t="shared" si="192"/>
        <v>12944.76</v>
      </c>
      <c r="AL295" s="26">
        <f>100*AVERAGE(AL290:AL294)</f>
        <v>1.339053006</v>
      </c>
      <c r="AM295" s="26">
        <f>AVERAGE(AM290:AM294)</f>
        <v>4378.480897</v>
      </c>
      <c r="AN295" s="59" t="str">
        <f>IF(MAX(ABS(AJ295-INDIRECT("'summary | ALG^({\gamma}) (high cost instances)'!AV"&amp;ROW('summary | ALG^({gamma}) (high c'!$AV$8)+(ROW()-13)/6)), ABS(AK295-INDIRECT("'summary | ALG^({\gamma}) (high cost instances)'!AW"&amp;ROW('summary | ALG^({gamma}) (high c'!$AW$8)+(ROW()-13)/6)), ABS(AL295-INDIRECT("'summary | ALG^({\gamma}) (high cost instances)'!AX"&amp;ROW('summary | ALG^({gamma}) (high c'!$AX$8)+(ROW()-13)/6)), ABS(AM295-INDIRECT("'summary | ALG^({\gamma}) (high cost instances)'!AY"&amp;ROW('summary | ALG^({gamma}) (high c'!$AY$8)+(ROW()-13)/6)))&lt;0.01, "ok", "not ok")</f>
        <v>ok</v>
      </c>
    </row>
    <row r="296">
      <c r="D296" s="80">
        <v>45.0</v>
      </c>
      <c r="E296" s="68" t="s">
        <v>72</v>
      </c>
      <c r="F296" s="61">
        <v>14541.75</v>
      </c>
      <c r="G296" s="61">
        <v>14226.75</v>
      </c>
      <c r="H296" s="61">
        <v>0.0216617669812779</v>
      </c>
      <c r="I296" s="61">
        <v>7202.09733200073</v>
      </c>
      <c r="J296" s="58"/>
      <c r="K296" s="21">
        <v>14828.05</v>
      </c>
      <c r="L296" s="21">
        <v>13791.4669699462</v>
      </c>
      <c r="M296" s="21">
        <v>0.0699069014505465</v>
      </c>
      <c r="N296" s="21">
        <v>7203.7673997879</v>
      </c>
      <c r="O296" s="58"/>
      <c r="AE296" s="21">
        <v>13722.83</v>
      </c>
      <c r="AF296" s="21">
        <v>13722.83</v>
      </c>
      <c r="AG296" s="21">
        <v>0.0</v>
      </c>
      <c r="AH296" s="21">
        <v>5493.06769275665</v>
      </c>
      <c r="AI296" s="58"/>
      <c r="AJ296" s="21">
        <v>14563.74</v>
      </c>
      <c r="AK296" s="21">
        <v>14127.74</v>
      </c>
      <c r="AL296" s="21">
        <v>0.0299373649900368</v>
      </c>
      <c r="AM296" s="21">
        <v>7212.83609580994</v>
      </c>
      <c r="AN296" s="58"/>
    </row>
    <row r="297">
      <c r="E297" s="68" t="s">
        <v>73</v>
      </c>
      <c r="F297" s="61">
        <v>14811.84</v>
      </c>
      <c r="G297" s="61">
        <v>13769.84</v>
      </c>
      <c r="H297" s="61">
        <v>0.0703491261045219</v>
      </c>
      <c r="I297" s="61">
        <v>7196.21104288101</v>
      </c>
      <c r="J297" s="58"/>
      <c r="K297" s="21">
        <v>14774.31</v>
      </c>
      <c r="L297" s="21">
        <v>13172.2041660771</v>
      </c>
      <c r="M297" s="21">
        <v>0.108438623118295</v>
      </c>
      <c r="N297" s="21">
        <v>7211.84800601006</v>
      </c>
      <c r="O297" s="58"/>
      <c r="AE297" s="21">
        <v>14279.01</v>
      </c>
      <c r="AF297" s="21">
        <v>14279.01</v>
      </c>
      <c r="AG297" s="21">
        <v>0.0</v>
      </c>
      <c r="AH297" s="21">
        <v>6027.96241307259</v>
      </c>
      <c r="AI297" s="58"/>
      <c r="AJ297" s="21">
        <v>14605.03</v>
      </c>
      <c r="AK297" s="21">
        <v>13779.03</v>
      </c>
      <c r="AL297" s="21">
        <v>0.0565558578106311</v>
      </c>
      <c r="AM297" s="21">
        <v>7204.98519611359</v>
      </c>
      <c r="AN297" s="58"/>
    </row>
    <row r="298">
      <c r="E298" s="68" t="s">
        <v>74</v>
      </c>
      <c r="F298" s="21">
        <v>14489.56</v>
      </c>
      <c r="G298" s="21">
        <v>14489.56</v>
      </c>
      <c r="H298" s="21">
        <v>0.0</v>
      </c>
      <c r="I298" s="21">
        <v>50.8855400085449</v>
      </c>
      <c r="J298" s="58"/>
      <c r="K298" s="21">
        <v>12693.619882705</v>
      </c>
      <c r="L298" s="21">
        <v>12693.619882705</v>
      </c>
      <c r="M298" s="21">
        <v>0.0</v>
      </c>
      <c r="N298" s="21">
        <v>406.232319116592</v>
      </c>
      <c r="O298" s="58"/>
      <c r="AE298" s="21">
        <v>13639.17</v>
      </c>
      <c r="AF298" s="21">
        <v>13639.17</v>
      </c>
      <c r="AG298" s="21">
        <v>0.0</v>
      </c>
      <c r="AH298" s="21">
        <v>211.650325059891</v>
      </c>
      <c r="AI298" s="58"/>
      <c r="AJ298" s="21">
        <v>14489.56</v>
      </c>
      <c r="AK298" s="21">
        <v>14489.56</v>
      </c>
      <c r="AL298" s="21">
        <v>0.0</v>
      </c>
      <c r="AM298" s="21">
        <v>72.1938791275024</v>
      </c>
      <c r="AN298" s="58"/>
    </row>
    <row r="299">
      <c r="E299" s="68" t="s">
        <v>75</v>
      </c>
      <c r="F299" s="21">
        <v>14897.62</v>
      </c>
      <c r="G299" s="21">
        <v>13991.62</v>
      </c>
      <c r="H299" s="21">
        <v>0.0608150832146343</v>
      </c>
      <c r="I299" s="21">
        <v>7228.118683815</v>
      </c>
      <c r="J299" s="58"/>
      <c r="K299" s="21">
        <v>15241.6</v>
      </c>
      <c r="L299" s="21">
        <v>13564.2265948617</v>
      </c>
      <c r="M299" s="21">
        <v>0.110052317679137</v>
      </c>
      <c r="N299" s="21">
        <v>7206.5093433857</v>
      </c>
      <c r="O299" s="58"/>
      <c r="AE299" s="21">
        <v>14701.51</v>
      </c>
      <c r="AF299" s="21">
        <v>14701.51</v>
      </c>
      <c r="AG299" s="21">
        <v>0.0</v>
      </c>
      <c r="AH299" s="21">
        <v>6052.02243113518</v>
      </c>
      <c r="AI299" s="58"/>
      <c r="AJ299" s="21">
        <v>14697.32</v>
      </c>
      <c r="AK299" s="21">
        <v>14180.32</v>
      </c>
      <c r="AL299" s="21">
        <v>0.0351764811543875</v>
      </c>
      <c r="AM299" s="21">
        <v>6860.26331329346</v>
      </c>
      <c r="AN299" s="58"/>
    </row>
    <row r="300">
      <c r="E300" s="68" t="s">
        <v>76</v>
      </c>
      <c r="F300" s="21">
        <v>13464.75</v>
      </c>
      <c r="G300" s="21">
        <v>13464.75</v>
      </c>
      <c r="H300" s="21">
        <v>0.0</v>
      </c>
      <c r="I300" s="21">
        <v>679.414259195328</v>
      </c>
      <c r="J300" s="58"/>
      <c r="K300" s="21">
        <v>12828.6699351636</v>
      </c>
      <c r="L300" s="21">
        <v>12828.6699351636</v>
      </c>
      <c r="M300" s="21">
        <v>0.0</v>
      </c>
      <c r="N300" s="21">
        <v>5488.99282312393</v>
      </c>
      <c r="O300" s="58"/>
      <c r="AE300" s="21">
        <v>12549.02</v>
      </c>
      <c r="AF300" s="21">
        <v>12549.02</v>
      </c>
      <c r="AG300" s="21">
        <v>0.0</v>
      </c>
      <c r="AH300" s="21">
        <v>1501.07819104195</v>
      </c>
      <c r="AI300" s="58"/>
      <c r="AJ300" s="21">
        <v>13464.75</v>
      </c>
      <c r="AK300" s="21">
        <v>13464.75</v>
      </c>
      <c r="AL300" s="21">
        <v>0.0</v>
      </c>
      <c r="AM300" s="21">
        <v>493.976859807968</v>
      </c>
      <c r="AN300" s="58"/>
    </row>
    <row r="301">
      <c r="E301" s="57" t="s">
        <v>21</v>
      </c>
      <c r="F301" s="26">
        <f t="shared" ref="F301:G301" si="193">AVERAGE(F296:F300)</f>
        <v>14441.104</v>
      </c>
      <c r="G301" s="26">
        <f t="shared" si="193"/>
        <v>13988.504</v>
      </c>
      <c r="H301" s="26">
        <f>100*AVERAGE(H296:H300)</f>
        <v>3.056519526</v>
      </c>
      <c r="I301" s="26">
        <f>AVERAGE(I296:I300)</f>
        <v>4471.345372</v>
      </c>
      <c r="J301" s="59" t="str">
        <f>IF(MAX(ABS($F301-INDIRECT("'summary | ALG^({\gamma}) (high cost instances)'!F"&amp;ROW('summary | ALG^({gamma}) (high c'!$F$8)+(ROW()-13)/6)), ABS($G301-INDIRECT("'summary | ALG^({\gamma}) (high cost instances)'!G"&amp;ROW('summary | ALG^({gamma}) (high c'!$G$8)+(ROW()-13)/6)), ABS($H301-INDIRECT("'summary | ALG^({\gamma}) (high cost instances)'!H"&amp;ROW('summary | ALG^({gamma}) (high c'!$H$8)+(ROW()-13)/6)), ABS($I301-INDIRECT("'summary | ALG^({\gamma}) (high cost instances)'!I"&amp;ROW('summary | ALG^({gamma}) (high c'!$I$8)+(ROW()-13)/6)))&lt;0.01, "ok", "not ok")</f>
        <v>ok</v>
      </c>
      <c r="K301" s="26">
        <f t="shared" ref="K301:L301" si="194">AVERAGE(K296:K300)</f>
        <v>14073.24996</v>
      </c>
      <c r="L301" s="26">
        <f t="shared" si="194"/>
        <v>13210.03751</v>
      </c>
      <c r="M301" s="26">
        <f>100*AVERAGE(M296:M300)</f>
        <v>5.767956845</v>
      </c>
      <c r="N301" s="26">
        <f>AVERAGE(N296:N300)</f>
        <v>5503.469978</v>
      </c>
      <c r="O301" s="59" t="str">
        <f>IF(MAX(ABS(K301-INDIRECT("'summary | ALG^({\gamma}) (high cost instances)'!L"&amp;ROW('summary | ALG^({gamma}) (high c'!$L$8)+(ROW()-13)/6)), ABS(L301-INDIRECT("'summary | ALG^({\gamma}) (high cost instances)'!M"&amp;ROW('summary | ALG^({gamma}) (high c'!$M$8)+(ROW()-13)/6)), ABS($M301-INDIRECT("'summary | ALG^({\gamma}) (high cost instances)'!N"&amp;ROW('summary | ALG^({gamma}) (high c'!$N$8)+(ROW()-13)/6)), ABS($N301-INDIRECT("'summary | ALG^({\gamma}) (high cost instances)'!O"&amp;ROW('summary | ALG^({gamma}) (high c'!$O$8)+(ROW()-13)/6)))&lt;0.00001, "ok", "not ok")</f>
        <v>ok</v>
      </c>
      <c r="AE301" s="26">
        <f t="shared" ref="AE301:AF301" si="195">AVERAGE(AE296:AE300)</f>
        <v>13778.308</v>
      </c>
      <c r="AF301" s="26">
        <f t="shared" si="195"/>
        <v>13778.308</v>
      </c>
      <c r="AG301" s="26">
        <f>100*AVERAGE(AG296:AG300)</f>
        <v>0</v>
      </c>
      <c r="AH301" s="26">
        <f>AVERAGE(AH296:AH300)</f>
        <v>3857.156211</v>
      </c>
      <c r="AI301" s="59" t="str">
        <f>IF(MAX(ABS(AE301-INDIRECT("'summary | ALG^({\gamma}) (high cost instances)'!AJ"&amp;ROW('summary | ALG^({gamma}) (high c'!$AJ$8)+(ROW()-13)/6)), ABS(AF301-INDIRECT("'summary | ALG^({\gamma}) (high cost instances)'!AK"&amp;ROW('summary | ALG^({gamma}) (high c'!$AK$8)+(ROW()-13)/6)), ABS(AG301-INDIRECT("'summary | ALG^({\gamma}) (high cost instances)'!AL"&amp;ROW('summary | ALG^({gamma}) (high c'!$AL$8)+(ROW()-13)/6)), ABS(AH301-INDIRECT("'summary | ALG^({\gamma}) (high cost instances)'!AM"&amp;ROW('summary | ALG^({gamma}) (high c'!$AM$8)+(ROW()-13)/6)))&lt;0.01, "ok", "not ok")</f>
        <v>ok</v>
      </c>
      <c r="AJ301" s="26">
        <f t="shared" ref="AJ301:AK301" si="196">AVERAGE(AJ296:AJ300)</f>
        <v>14364.08</v>
      </c>
      <c r="AK301" s="26">
        <f t="shared" si="196"/>
        <v>14008.28</v>
      </c>
      <c r="AL301" s="26">
        <f>100*AVERAGE(AL296:AL300)</f>
        <v>2.433394079</v>
      </c>
      <c r="AM301" s="26">
        <f>AVERAGE(AM296:AM300)</f>
        <v>4368.851069</v>
      </c>
      <c r="AN301" s="59" t="str">
        <f>IF(MAX(ABS(AJ301-INDIRECT("'summary | ALG^({\gamma}) (high cost instances)'!AV"&amp;ROW('summary | ALG^({gamma}) (high c'!$AV$8)+(ROW()-13)/6)), ABS(AK301-INDIRECT("'summary | ALG^({\gamma}) (high cost instances)'!AW"&amp;ROW('summary | ALG^({gamma}) (high c'!$AW$8)+(ROW()-13)/6)), ABS(AL301-INDIRECT("'summary | ALG^({\gamma}) (high cost instances)'!AX"&amp;ROW('summary | ALG^({gamma}) (high c'!$AX$8)+(ROW()-13)/6)), ABS(AM301-INDIRECT("'summary | ALG^({\gamma}) (high cost instances)'!AY"&amp;ROW('summary | ALG^({gamma}) (high c'!$AY$8)+(ROW()-13)/6)))&lt;0.01, "ok", "not ok")</f>
        <v>ok</v>
      </c>
    </row>
    <row r="302">
      <c r="D302" s="80">
        <v>50.0</v>
      </c>
      <c r="E302" s="68" t="s">
        <v>77</v>
      </c>
      <c r="F302" s="21">
        <v>15932.96</v>
      </c>
      <c r="G302" s="21">
        <v>15050.96</v>
      </c>
      <c r="H302" s="21">
        <v>0.0553569456020728</v>
      </c>
      <c r="I302" s="21">
        <v>7213.40892783165</v>
      </c>
      <c r="J302" s="58"/>
      <c r="K302" s="21">
        <v>17349.36</v>
      </c>
      <c r="L302" s="21">
        <v>14696.8397143346</v>
      </c>
      <c r="M302" s="21">
        <v>0.152888653279742</v>
      </c>
      <c r="N302" s="21">
        <v>7222.00786495209</v>
      </c>
      <c r="O302" s="58"/>
      <c r="AE302" s="61">
        <v>16036.38</v>
      </c>
      <c r="AF302" s="61">
        <v>16017.38</v>
      </c>
      <c r="AG302" s="61">
        <v>0.00118480604724984</v>
      </c>
      <c r="AH302" s="61">
        <v>7206.44281721115</v>
      </c>
      <c r="AI302" s="58"/>
      <c r="AJ302" s="21">
        <v>16793.09</v>
      </c>
      <c r="AK302" s="21">
        <v>15362.09</v>
      </c>
      <c r="AL302" s="21">
        <v>0.0852136206022833</v>
      </c>
      <c r="AM302" s="21">
        <v>7209.91758704186</v>
      </c>
      <c r="AN302" s="58"/>
    </row>
    <row r="303">
      <c r="E303" s="68" t="s">
        <v>78</v>
      </c>
      <c r="F303" s="61">
        <v>16307.1</v>
      </c>
      <c r="G303" s="61">
        <v>15624.1</v>
      </c>
      <c r="H303" s="61">
        <v>0.0418835967155409</v>
      </c>
      <c r="I303" s="61">
        <v>7206.17527770996</v>
      </c>
      <c r="J303" s="58"/>
      <c r="K303" s="61">
        <v>15955.0</v>
      </c>
      <c r="L303" s="61">
        <v>14537.0599020977</v>
      </c>
      <c r="M303" s="61">
        <v>0.0888712063868566</v>
      </c>
      <c r="N303" s="61">
        <v>7206.742800951</v>
      </c>
      <c r="O303" s="58"/>
      <c r="AE303" s="61">
        <v>15664.34</v>
      </c>
      <c r="AF303" s="61">
        <v>15664.34</v>
      </c>
      <c r="AG303" s="61">
        <v>0.0</v>
      </c>
      <c r="AH303" s="61">
        <v>6073.97532916069</v>
      </c>
      <c r="AI303" s="58"/>
      <c r="AJ303" s="21">
        <v>16230.97</v>
      </c>
      <c r="AK303" s="21">
        <v>15676.97</v>
      </c>
      <c r="AL303" s="21">
        <v>0.0341322792168308</v>
      </c>
      <c r="AM303" s="21">
        <v>7201.69568896294</v>
      </c>
      <c r="AN303" s="58"/>
    </row>
    <row r="304">
      <c r="E304" s="68" t="s">
        <v>79</v>
      </c>
      <c r="F304" s="21">
        <v>15492.41</v>
      </c>
      <c r="G304" s="21">
        <v>14987.41</v>
      </c>
      <c r="H304" s="21">
        <v>0.0325966069836778</v>
      </c>
      <c r="I304" s="21">
        <v>7233.06181883812</v>
      </c>
      <c r="J304" s="58"/>
      <c r="K304" s="21">
        <v>15128.46</v>
      </c>
      <c r="L304" s="21">
        <v>14037.412063526</v>
      </c>
      <c r="M304" s="21">
        <v>0.0721189028145606</v>
      </c>
      <c r="N304" s="21">
        <v>7208.52771806717</v>
      </c>
      <c r="O304" s="58"/>
      <c r="AE304" s="21">
        <v>14837.1</v>
      </c>
      <c r="AF304" s="21">
        <v>14837.1</v>
      </c>
      <c r="AG304" s="21">
        <v>0.0</v>
      </c>
      <c r="AH304" s="21">
        <v>6022.01051068306</v>
      </c>
      <c r="AI304" s="58"/>
      <c r="AJ304" s="21">
        <v>15380.41</v>
      </c>
      <c r="AK304" s="21">
        <v>14976.41</v>
      </c>
      <c r="AL304" s="21">
        <v>0.0262671801336893</v>
      </c>
      <c r="AM304" s="21">
        <v>7212.67362499237</v>
      </c>
      <c r="AN304" s="58"/>
    </row>
    <row r="305">
      <c r="E305" s="68" t="s">
        <v>80</v>
      </c>
      <c r="F305" s="21">
        <v>17584.4</v>
      </c>
      <c r="G305" s="21">
        <v>16338.4</v>
      </c>
      <c r="H305" s="21">
        <v>0.0708582607311027</v>
      </c>
      <c r="I305" s="21">
        <v>7226.245677948</v>
      </c>
      <c r="J305" s="58"/>
      <c r="K305" s="21">
        <v>16789.95</v>
      </c>
      <c r="L305" s="21">
        <v>15295.5236944148</v>
      </c>
      <c r="M305" s="21">
        <v>0.0890071921348875</v>
      </c>
      <c r="N305" s="21">
        <v>7203.76392579079</v>
      </c>
      <c r="O305" s="58"/>
      <c r="AE305" s="61">
        <v>16467.35</v>
      </c>
      <c r="AF305" s="61">
        <v>16401.35</v>
      </c>
      <c r="AG305" s="61">
        <v>0.00400793084497462</v>
      </c>
      <c r="AH305" s="61">
        <v>7201.9271478653</v>
      </c>
      <c r="AI305" s="58"/>
      <c r="AJ305" s="21">
        <v>17285.4</v>
      </c>
      <c r="AK305" s="21">
        <v>16332.4</v>
      </c>
      <c r="AL305" s="21">
        <v>0.055133233827392</v>
      </c>
      <c r="AM305" s="21">
        <v>7147.64760804176</v>
      </c>
      <c r="AN305" s="58"/>
    </row>
    <row r="306">
      <c r="E306" s="68" t="s">
        <v>81</v>
      </c>
      <c r="F306" s="21">
        <v>16500.85</v>
      </c>
      <c r="G306" s="21">
        <v>15581.85</v>
      </c>
      <c r="H306" s="21">
        <v>0.0556941006069384</v>
      </c>
      <c r="I306" s="21">
        <v>7207.25851869583</v>
      </c>
      <c r="J306" s="58"/>
      <c r="K306" s="61">
        <v>15345.73</v>
      </c>
      <c r="L306" s="61">
        <v>13118.666024126</v>
      </c>
      <c r="M306" s="61">
        <v>0.145125971581279</v>
      </c>
      <c r="N306" s="61">
        <v>7203.61082005501</v>
      </c>
      <c r="O306" s="58"/>
      <c r="AE306" s="21">
        <v>16497.8</v>
      </c>
      <c r="AF306" s="21">
        <v>16306.8</v>
      </c>
      <c r="AG306" s="21">
        <v>0.0115773012159197</v>
      </c>
      <c r="AH306" s="21">
        <v>7204.49353671074</v>
      </c>
      <c r="AI306" s="58"/>
      <c r="AJ306" s="21">
        <v>16941.85</v>
      </c>
      <c r="AK306" s="21">
        <v>15506.85</v>
      </c>
      <c r="AL306" s="21">
        <v>0.0847014936385342</v>
      </c>
      <c r="AM306" s="21">
        <v>7201.95029187202</v>
      </c>
      <c r="AN306" s="58"/>
    </row>
    <row r="307">
      <c r="E307" s="57" t="s">
        <v>21</v>
      </c>
      <c r="F307" s="26">
        <f t="shared" ref="F307:G307" si="197">AVERAGE(F302:F306)</f>
        <v>16363.544</v>
      </c>
      <c r="G307" s="26">
        <f t="shared" si="197"/>
        <v>15516.544</v>
      </c>
      <c r="H307" s="26">
        <f>100*AVERAGE(H302:H306)</f>
        <v>5.127790213</v>
      </c>
      <c r="I307" s="26">
        <f>AVERAGE(I302:I306)</f>
        <v>7217.230044</v>
      </c>
      <c r="J307" s="59" t="str">
        <f>IF(MAX(ABS($F307-INDIRECT("'summary | ALG^({\gamma}) (high cost instances)'!F"&amp;ROW('summary | ALG^({gamma}) (high c'!$F$8)+(ROW()-13)/6)), ABS($G307-INDIRECT("'summary | ALG^({\gamma}) (high cost instances)'!G"&amp;ROW('summary | ALG^({gamma}) (high c'!$G$8)+(ROW()-13)/6)), ABS($H307-INDIRECT("'summary | ALG^({\gamma}) (high cost instances)'!H"&amp;ROW('summary | ALG^({gamma}) (high c'!$H$8)+(ROW()-13)/6)), ABS($I307-INDIRECT("'summary | ALG^({\gamma}) (high cost instances)'!I"&amp;ROW('summary | ALG^({gamma}) (high c'!$I$8)+(ROW()-13)/6)))&lt;0.01, "ok", "not ok")</f>
        <v>ok</v>
      </c>
      <c r="K307" s="26">
        <f t="shared" ref="K307:L307" si="198">AVERAGE(K302:K306)</f>
        <v>16113.7</v>
      </c>
      <c r="L307" s="26">
        <f t="shared" si="198"/>
        <v>14337.10028</v>
      </c>
      <c r="M307" s="26">
        <f>100*AVERAGE(M302:M306)</f>
        <v>10.96023852</v>
      </c>
      <c r="N307" s="26">
        <f>AVERAGE(N302:N306)</f>
        <v>7208.930626</v>
      </c>
      <c r="O307" s="59" t="str">
        <f>IF(MAX(ABS(K307-INDIRECT("'summary | ALG^({\gamma}) (high cost instances)'!L"&amp;ROW('summary | ALG^({gamma}) (high c'!$L$8)+(ROW()-13)/6)), ABS(L307-INDIRECT("'summary | ALG^({\gamma}) (high cost instances)'!M"&amp;ROW('summary | ALG^({gamma}) (high c'!$M$8)+(ROW()-13)/6)), ABS($M307-INDIRECT("'summary | ALG^({\gamma}) (high cost instances)'!N"&amp;ROW('summary | ALG^({gamma}) (high c'!$N$8)+(ROW()-13)/6)), ABS($N307-INDIRECT("'summary | ALG^({\gamma}) (high cost instances)'!O"&amp;ROW('summary | ALG^({gamma}) (high c'!$O$8)+(ROW()-13)/6)))&lt;0.00001, "ok", "not ok")</f>
        <v>ok</v>
      </c>
      <c r="AE307" s="26">
        <f t="shared" ref="AE307:AF307" si="199">AVERAGE(AE302:AE306)</f>
        <v>15900.594</v>
      </c>
      <c r="AF307" s="26">
        <f t="shared" si="199"/>
        <v>15845.394</v>
      </c>
      <c r="AG307" s="26">
        <f>100*AVERAGE(AG302:AG306)</f>
        <v>0.3354007622</v>
      </c>
      <c r="AH307" s="26">
        <f>AVERAGE(AH302:AH306)</f>
        <v>6741.769868</v>
      </c>
      <c r="AI307" s="59" t="str">
        <f>IF(MAX(ABS(AE307-INDIRECT("'summary | ALG^({\gamma}) (high cost instances)'!AJ"&amp;ROW('summary | ALG^({gamma}) (high c'!$AJ$8)+(ROW()-13)/6)), ABS(AF307-INDIRECT("'summary | ALG^({\gamma}) (high cost instances)'!AK"&amp;ROW('summary | ALG^({gamma}) (high c'!$AK$8)+(ROW()-13)/6)), ABS(AG307-INDIRECT("'summary | ALG^({\gamma}) (high cost instances)'!AL"&amp;ROW('summary | ALG^({gamma}) (high c'!$AL$8)+(ROW()-13)/6)), ABS(AH307-INDIRECT("'summary | ALG^({\gamma}) (high cost instances)'!AM"&amp;ROW('summary | ALG^({gamma}) (high c'!$AM$8)+(ROW()-13)/6)))&lt;0.01, "ok", "not ok")</f>
        <v>ok</v>
      </c>
      <c r="AJ307" s="26">
        <f t="shared" ref="AJ307:AK307" si="200">AVERAGE(AJ302:AJ306)</f>
        <v>16526.344</v>
      </c>
      <c r="AK307" s="26">
        <f t="shared" si="200"/>
        <v>15570.944</v>
      </c>
      <c r="AL307" s="26">
        <f>100*AVERAGE(AL302:AL306)</f>
        <v>5.708956148</v>
      </c>
      <c r="AM307" s="26">
        <f>AVERAGE(AM302:AM306)</f>
        <v>7194.77696</v>
      </c>
      <c r="AN307" s="59" t="str">
        <f>IF(MAX(ABS(AJ307-INDIRECT("'summary | ALG^({\gamma}) (high cost instances)'!AV"&amp;ROW('summary | ALG^({gamma}) (high c'!$AV$8)+(ROW()-13)/6)), ABS(AK307-INDIRECT("'summary | ALG^({\gamma}) (high cost instances)'!AW"&amp;ROW('summary | ALG^({gamma}) (high c'!$AW$8)+(ROW()-13)/6)), ABS(AL307-INDIRECT("'summary | ALG^({\gamma}) (high cost instances)'!AX"&amp;ROW('summary | ALG^({gamma}) (high c'!$AX$8)+(ROW()-13)/6)), ABS(AM307-INDIRECT("'summary | ALG^({\gamma}) (high cost instances)'!AY"&amp;ROW('summary | ALG^({gamma}) (high c'!$AY$8)+(ROW()-13)/6)))&lt;0.01, "ok", "not ok")</f>
        <v>ok</v>
      </c>
    </row>
    <row r="308">
      <c r="D308" s="86" t="s">
        <v>21</v>
      </c>
      <c r="E308" s="69"/>
      <c r="F308" s="27"/>
      <c r="G308" s="27"/>
      <c r="H308" s="27"/>
      <c r="I308" s="27"/>
      <c r="J308" s="58"/>
      <c r="K308" s="32"/>
      <c r="L308" s="32"/>
      <c r="M308" s="32"/>
      <c r="N308" s="32"/>
      <c r="O308" s="58"/>
      <c r="AI308" s="58"/>
      <c r="AN308" s="58"/>
    </row>
    <row r="309">
      <c r="E309" s="11"/>
      <c r="F309" s="7"/>
      <c r="G309" s="7"/>
      <c r="H309" s="7"/>
      <c r="I309" s="7"/>
      <c r="J309" s="58"/>
      <c r="K309" s="32"/>
      <c r="L309" s="32"/>
      <c r="M309" s="32"/>
      <c r="N309" s="32"/>
      <c r="O309" s="58"/>
      <c r="AI309" s="58"/>
      <c r="AN309" s="58"/>
    </row>
    <row r="310">
      <c r="A310" s="78"/>
      <c r="B310" s="79">
        <v>6.0</v>
      </c>
      <c r="C310" s="5">
        <v>1.0</v>
      </c>
      <c r="D310" s="80">
        <v>5.0</v>
      </c>
      <c r="E310" s="68" t="s">
        <v>32</v>
      </c>
      <c r="F310" s="21">
        <v>7707.86</v>
      </c>
      <c r="G310" s="21">
        <v>7707.86</v>
      </c>
      <c r="H310" s="21">
        <v>0.0</v>
      </c>
      <c r="I310" s="21">
        <v>0.265769481658936</v>
      </c>
      <c r="J310" s="58"/>
      <c r="K310" s="21">
        <v>7657.75</v>
      </c>
      <c r="L310" s="21">
        <v>7657.75</v>
      </c>
      <c r="M310" s="21">
        <v>0.0</v>
      </c>
      <c r="N310" s="21">
        <v>0.0331094264984131</v>
      </c>
      <c r="O310" s="58"/>
      <c r="P310" s="21">
        <v>5800.72</v>
      </c>
      <c r="Q310" s="21">
        <v>5800.72</v>
      </c>
      <c r="R310" s="21">
        <v>0.0</v>
      </c>
      <c r="S310" s="21">
        <v>0.110230684280396</v>
      </c>
      <c r="T310" s="58"/>
      <c r="U310" s="93">
        <v>5398.01</v>
      </c>
      <c r="V310" s="93">
        <v>5398.01</v>
      </c>
      <c r="W310" s="93">
        <v>0.0</v>
      </c>
      <c r="X310" s="93">
        <v>0.165794134140015</v>
      </c>
      <c r="Y310" s="58"/>
      <c r="Z310" s="21">
        <v>5391.76</v>
      </c>
      <c r="AA310" s="21">
        <v>5391.76</v>
      </c>
      <c r="AB310" s="21">
        <v>0.0</v>
      </c>
      <c r="AC310" s="21">
        <v>0.386014938354492</v>
      </c>
      <c r="AD310" s="58"/>
      <c r="AE310" s="21">
        <v>5539.38</v>
      </c>
      <c r="AF310" s="21">
        <v>5539.38</v>
      </c>
      <c r="AG310" s="21">
        <v>0.0</v>
      </c>
      <c r="AH310" s="21">
        <v>0.116144180297852</v>
      </c>
      <c r="AI310" s="58"/>
      <c r="AJ310" s="21">
        <v>7707.86</v>
      </c>
      <c r="AK310" s="21">
        <v>7707.86</v>
      </c>
      <c r="AL310" s="21">
        <v>0.0</v>
      </c>
      <c r="AM310" s="21">
        <v>0.0337908267974854</v>
      </c>
      <c r="AN310" s="58"/>
    </row>
    <row r="311">
      <c r="E311" s="68" t="s">
        <v>33</v>
      </c>
      <c r="F311" s="21">
        <v>6389.99</v>
      </c>
      <c r="G311" s="21">
        <v>6389.99</v>
      </c>
      <c r="H311" s="21">
        <v>0.0</v>
      </c>
      <c r="I311" s="21">
        <v>0.0263988971710205</v>
      </c>
      <c r="J311" s="58"/>
      <c r="K311" s="21">
        <v>6328.3</v>
      </c>
      <c r="L311" s="21">
        <v>6328.3</v>
      </c>
      <c r="M311" s="21">
        <v>0.0</v>
      </c>
      <c r="N311" s="21">
        <v>0.0238931179046631</v>
      </c>
      <c r="O311" s="58"/>
      <c r="P311" s="21">
        <v>4689.26</v>
      </c>
      <c r="Q311" s="21">
        <v>4688.9578028169</v>
      </c>
      <c r="R311" s="21">
        <v>6.44445356195757E-5</v>
      </c>
      <c r="S311" s="21">
        <v>0.0522971153259277</v>
      </c>
      <c r="T311" s="58"/>
      <c r="U311" s="93">
        <v>4638.06</v>
      </c>
      <c r="V311" s="93">
        <v>4638.06</v>
      </c>
      <c r="W311" s="93">
        <v>0.0</v>
      </c>
      <c r="X311" s="93">
        <v>0.212931871414185</v>
      </c>
      <c r="Y311" s="58"/>
      <c r="Z311" s="21">
        <v>4537.84</v>
      </c>
      <c r="AA311" s="21">
        <v>4537.84</v>
      </c>
      <c r="AB311" s="21">
        <v>0.0</v>
      </c>
      <c r="AC311" s="21">
        <v>0.338523149490356</v>
      </c>
      <c r="AD311" s="58"/>
      <c r="AE311" s="21">
        <v>4932.28</v>
      </c>
      <c r="AF311" s="21">
        <v>4932.28</v>
      </c>
      <c r="AG311" s="21">
        <v>0.0</v>
      </c>
      <c r="AH311" s="21">
        <v>0.148651838302612</v>
      </c>
      <c r="AI311" s="58"/>
      <c r="AJ311" s="21">
        <v>6229.71</v>
      </c>
      <c r="AK311" s="21">
        <v>6229.71</v>
      </c>
      <c r="AL311" s="21">
        <v>0.0</v>
      </c>
      <c r="AM311" s="21">
        <v>0.0294375419616699</v>
      </c>
      <c r="AN311" s="58"/>
    </row>
    <row r="312">
      <c r="E312" s="68" t="s">
        <v>34</v>
      </c>
      <c r="F312" s="21">
        <v>8782.68</v>
      </c>
      <c r="G312" s="21">
        <v>8782.68</v>
      </c>
      <c r="H312" s="21">
        <v>0.0</v>
      </c>
      <c r="I312" s="21">
        <v>0.0284178256988525</v>
      </c>
      <c r="J312" s="58"/>
      <c r="K312" s="21">
        <v>7167.66</v>
      </c>
      <c r="L312" s="21">
        <v>7167.66</v>
      </c>
      <c r="M312" s="21">
        <v>0.0</v>
      </c>
      <c r="N312" s="21">
        <v>0.0996236801147461</v>
      </c>
      <c r="O312" s="58"/>
      <c r="P312" s="21">
        <v>7110.26</v>
      </c>
      <c r="Q312" s="21">
        <v>7110.26</v>
      </c>
      <c r="R312" s="21">
        <v>0.0</v>
      </c>
      <c r="S312" s="21">
        <v>0.142150640487671</v>
      </c>
      <c r="T312" s="58"/>
      <c r="U312" s="93">
        <v>6341.7</v>
      </c>
      <c r="V312" s="93">
        <v>6341.7</v>
      </c>
      <c r="W312" s="93">
        <v>0.0</v>
      </c>
      <c r="X312" s="93">
        <v>0.357257843017578</v>
      </c>
      <c r="Y312" s="58"/>
      <c r="Z312" s="21">
        <v>6281.62</v>
      </c>
      <c r="AA312" s="21">
        <v>6281.62</v>
      </c>
      <c r="AB312" s="21">
        <v>0.0</v>
      </c>
      <c r="AC312" s="21">
        <v>0.437946081161499</v>
      </c>
      <c r="AD312" s="58"/>
      <c r="AE312" s="21">
        <v>6511.29</v>
      </c>
      <c r="AF312" s="21">
        <v>6511.29</v>
      </c>
      <c r="AG312" s="21">
        <v>0.0</v>
      </c>
      <c r="AH312" s="21">
        <v>0.57959771156311</v>
      </c>
      <c r="AI312" s="58"/>
      <c r="AJ312" s="21">
        <v>8323.34</v>
      </c>
      <c r="AK312" s="21">
        <v>8323.34</v>
      </c>
      <c r="AL312" s="21">
        <v>0.0</v>
      </c>
      <c r="AM312" s="21">
        <v>0.0331099033355713</v>
      </c>
      <c r="AN312" s="58"/>
    </row>
    <row r="313">
      <c r="E313" s="68" t="s">
        <v>35</v>
      </c>
      <c r="F313" s="21">
        <v>6498.2</v>
      </c>
      <c r="G313" s="21">
        <v>6498.2</v>
      </c>
      <c r="H313" s="21">
        <v>0.0</v>
      </c>
      <c r="I313" s="21">
        <v>0.0440587997436523</v>
      </c>
      <c r="J313" s="58"/>
      <c r="K313" s="21">
        <v>6404.75</v>
      </c>
      <c r="L313" s="21">
        <v>6404.75</v>
      </c>
      <c r="M313" s="21">
        <v>0.0</v>
      </c>
      <c r="N313" s="21">
        <v>0.0289969444274902</v>
      </c>
      <c r="O313" s="58"/>
      <c r="P313" s="21">
        <v>4922.89</v>
      </c>
      <c r="Q313" s="21">
        <v>4922.89</v>
      </c>
      <c r="R313" s="21">
        <v>0.0</v>
      </c>
      <c r="S313" s="21">
        <v>0.197451114654541</v>
      </c>
      <c r="T313" s="58"/>
      <c r="U313" s="93">
        <v>4778.41</v>
      </c>
      <c r="V313" s="93">
        <v>4778.41</v>
      </c>
      <c r="W313" s="93">
        <v>0.0</v>
      </c>
      <c r="X313" s="93">
        <v>0.260778188705444</v>
      </c>
      <c r="Y313" s="58"/>
      <c r="Z313" s="21">
        <v>4778.41</v>
      </c>
      <c r="AA313" s="21">
        <v>4778.41</v>
      </c>
      <c r="AB313" s="21">
        <v>0.0</v>
      </c>
      <c r="AC313" s="21">
        <v>0.300606966018677</v>
      </c>
      <c r="AD313" s="58"/>
      <c r="AE313" s="21">
        <v>4788.01</v>
      </c>
      <c r="AF313" s="21">
        <v>4788.01</v>
      </c>
      <c r="AG313" s="21">
        <v>0.0</v>
      </c>
      <c r="AH313" s="21">
        <v>0.132092714309692</v>
      </c>
      <c r="AI313" s="58"/>
      <c r="AJ313" s="21">
        <v>6491.74</v>
      </c>
      <c r="AK313" s="21">
        <v>6491.74</v>
      </c>
      <c r="AL313" s="21">
        <v>0.0</v>
      </c>
      <c r="AM313" s="21">
        <v>0.0355110168457031</v>
      </c>
      <c r="AN313" s="58"/>
    </row>
    <row r="314">
      <c r="E314" s="68" t="s">
        <v>36</v>
      </c>
      <c r="F314" s="21">
        <v>5664.21</v>
      </c>
      <c r="G314" s="21">
        <v>5664.21</v>
      </c>
      <c r="H314" s="21">
        <v>0.0</v>
      </c>
      <c r="I314" s="21">
        <v>0.0277600288391113</v>
      </c>
      <c r="J314" s="58"/>
      <c r="K314" s="21">
        <v>4747.94</v>
      </c>
      <c r="L314" s="21">
        <v>4747.94</v>
      </c>
      <c r="M314" s="21">
        <v>0.0</v>
      </c>
      <c r="N314" s="21">
        <v>0.0358543395996094</v>
      </c>
      <c r="O314" s="58"/>
      <c r="P314" s="21">
        <v>4274.41</v>
      </c>
      <c r="Q314" s="21">
        <v>4274.41</v>
      </c>
      <c r="R314" s="21">
        <v>0.0</v>
      </c>
      <c r="S314" s="21">
        <v>0.0505750179290772</v>
      </c>
      <c r="T314" s="58"/>
      <c r="U314" s="93">
        <v>4159.84</v>
      </c>
      <c r="V314" s="93">
        <v>4159.84</v>
      </c>
      <c r="W314" s="93">
        <v>0.0</v>
      </c>
      <c r="X314" s="93">
        <v>0.161368131637573</v>
      </c>
      <c r="Y314" s="58"/>
      <c r="Z314" s="21">
        <v>4015.55</v>
      </c>
      <c r="AA314" s="21">
        <v>4015.55</v>
      </c>
      <c r="AB314" s="21">
        <v>0.0</v>
      </c>
      <c r="AC314" s="21">
        <v>0.164906024932861</v>
      </c>
      <c r="AD314" s="58"/>
      <c r="AE314" s="21">
        <v>4221.82</v>
      </c>
      <c r="AF314" s="21">
        <v>4221.82</v>
      </c>
      <c r="AG314" s="21">
        <v>0.0</v>
      </c>
      <c r="AH314" s="21">
        <v>0.141464948654175</v>
      </c>
      <c r="AI314" s="58"/>
      <c r="AJ314" s="21">
        <v>5614.55</v>
      </c>
      <c r="AK314" s="21">
        <v>5614.55</v>
      </c>
      <c r="AL314" s="21">
        <v>0.0</v>
      </c>
      <c r="AM314" s="21">
        <v>0.0322272777557373</v>
      </c>
      <c r="AN314" s="58"/>
    </row>
    <row r="315">
      <c r="E315" s="57" t="s">
        <v>21</v>
      </c>
      <c r="F315" s="26">
        <f t="shared" ref="F315:G315" si="201">AVERAGE(F310:F314)</f>
        <v>7008.588</v>
      </c>
      <c r="G315" s="26">
        <f t="shared" si="201"/>
        <v>7008.588</v>
      </c>
      <c r="H315" s="26">
        <f>100*AVERAGE(H310:H314)</f>
        <v>0</v>
      </c>
      <c r="I315" s="26">
        <f>AVERAGE(I310:I314)</f>
        <v>0.07848100662</v>
      </c>
      <c r="J315" s="59" t="str">
        <f>IF(MAX(ABS($F315-INDIRECT("'summary | ALG^({\gamma}) (high cost instances)'!F"&amp;ROW('summary | ALG^({gamma}) (low co'!$F$10)+(ROW()-15)/6)), ABS($G315-INDIRECT("'summary | ALG^({\gamma}) (high cost instances)'!G"&amp;ROW('summary | ALG^({gamma}) (low co'!$G$10)+(ROW()-15)/6)), ABS($H315-INDIRECT("'summary | ALG^({\gamma}) (high cost instances)'!H"&amp;ROW('summary | ALG^({gamma}) (low co'!$H$10)+(ROW()-15)/6)), ABS($I315-INDIRECT("'summary | ALG^({\gamma}) (high cost instances)'!I"&amp;ROW('summary | ALG^({gamma}) (high c'!$I$10)+(ROW()-15)/6)))&lt;0.001, "ok", "not ok")</f>
        <v>ok</v>
      </c>
      <c r="K315" s="26">
        <f t="shared" ref="K315:L315" si="202">AVERAGE(K310:K314)</f>
        <v>6461.28</v>
      </c>
      <c r="L315" s="26">
        <f t="shared" si="202"/>
        <v>6461.28</v>
      </c>
      <c r="M315" s="26">
        <f>100*AVERAGE(M310:M314)</f>
        <v>0</v>
      </c>
      <c r="N315" s="26">
        <f>AVERAGE(N310:N314)</f>
        <v>0.04429550171</v>
      </c>
      <c r="O315" s="59" t="str">
        <f>IF(MAX(ABS(K315-INDIRECT("'summary | ALG^({\gamma}) (high cost instances)'!L"&amp;ROW('summary | ALG^({gamma}) (high c'!$L$10)+(ROW()-15)/6)), ABS(L315-INDIRECT("'summary | ALG^({\gamma}) (high cost instances)'!M"&amp;ROW('summary | ALG^({gamma}) (high c'!$M$10)+(ROW()-15)/6)), ABS($M315-INDIRECT("'summary | ALG^({\gamma}) (high cost instances)'!N"&amp;ROW('summary | ALG^({gamma}) (high c'!$N$10)+(ROW()-15)/6)), ABS($N315-INDIRECT("'summary | ALG^({\gamma}) (high cost instances)'!O"&amp;ROW('summary | ALG^({gamma}) (high c'!$O$10)+(ROW()-15)/6)))&lt;0.00001, "ok", "not ok")</f>
        <v>ok</v>
      </c>
      <c r="P315" s="26">
        <f t="shared" ref="P315:Q315" si="203">AVERAGE(P310:P314)</f>
        <v>5359.508</v>
      </c>
      <c r="Q315" s="26">
        <f t="shared" si="203"/>
        <v>5359.447561</v>
      </c>
      <c r="R315" s="26">
        <f>100*AVERAGE(R310:R314)</f>
        <v>0.001288890712</v>
      </c>
      <c r="S315" s="26">
        <f>AVERAGE(S310:S314)</f>
        <v>0.1105409145</v>
      </c>
      <c r="T315" s="59" t="str">
        <f>IF(MAX(ABS(P315-INDIRECT("'summary | ALG^({\gamma}) (high cost instances)'!R"&amp;ROW('summary | ALG^({gamma}) (high c'!R$10)+(ROW()-15)/6)), ABS(Q315-INDIRECT("'summary | ALG^({\gamma}) (high cost instances)'!S"&amp;ROW('summary | ALG^({gamma}) (high c'!$S$10)+(ROW()-15)/6)), ABS(R315-INDIRECT("'summary | ALG^({\gamma}) (high cost instances)'!T"&amp;ROW('summary | ALG^({gamma}) (high c'!$T$10)+(ROW()-15)/6)), ABS(S315-INDIRECT("'summary | ALG^({\gamma}) (high cost instances)'!U"&amp;ROW('summary | ALG^({gamma}) (high c'!$U$10)+(ROW()-15)/6)))&lt;0.01, "ok", "not ok")</f>
        <v>ok</v>
      </c>
      <c r="U315" s="26">
        <f t="shared" ref="U315:V315" si="204">AVERAGE(U310:U314)</f>
        <v>5063.204</v>
      </c>
      <c r="V315" s="26">
        <f t="shared" si="204"/>
        <v>5063.204</v>
      </c>
      <c r="W315" s="26">
        <f>100*AVERAGE(W310:W314)</f>
        <v>0</v>
      </c>
      <c r="X315" s="26">
        <f>AVERAGE(X310:X314)</f>
        <v>0.2316260338</v>
      </c>
      <c r="Y315" s="59" t="str">
        <f>IF(MAX(ABS(U315-INDIRECT("'summary | ALG^({\gamma}) (high cost instances)'!X"&amp;ROW('summary | ALG^({gamma}) (high c'!X$10)+(ROW()-15)/6)), ABS(V315-INDIRECT("'summary | ALG^({\gamma}) (high cost instances)'!Y"&amp;ROW('summary | ALG^({gamma}) (high c'!Y$10)+(ROW()-15)/6)), ABS(W315-INDIRECT("'summary | ALG^({\gamma}) (high cost instances)'!Z"&amp;ROW('summary | ALG^({gamma}) (high c'!Z$10)+(ROW()-15)/6)), ABS(X315-INDIRECT("'summary | ALG^({\gamma}) (high cost instances)'!AA"&amp;ROW('summary | ALG^({gamma}) (high c'!AA$10)+(ROW()-15)/6)))&lt;0.00001, "ok", "not ok")</f>
        <v>ok</v>
      </c>
      <c r="Z315" s="26">
        <f t="shared" ref="Z315:AA315" si="205">AVERAGE(Z310:Z314)</f>
        <v>5001.036</v>
      </c>
      <c r="AA315" s="26">
        <f t="shared" si="205"/>
        <v>5001.036</v>
      </c>
      <c r="AB315" s="26">
        <f>100*AVERAGE(AB310:AB314)</f>
        <v>0</v>
      </c>
      <c r="AC315" s="26">
        <f>AVERAGE(AC310:AC314)</f>
        <v>0.325599432</v>
      </c>
      <c r="AD315" s="59" t="str">
        <f>IF(MAX(ABS(Z315-INDIRECT("'summary | ALG^({\gamma}) (high cost instances)'!AD"&amp;ROW('summary | ALG^({gamma}) (high c'!AD$10)+(ROW()-15)/6)), ABS(AA315-INDIRECT("'summary | ALG^({\gamma}) (high cost instances)'!AE"&amp;ROW('summary | ALG^({gamma}) (high c'!AE$10)+(ROW()-15)/6)), ABS(AB315-INDIRECT("'summary | ALG^({\gamma}) (high cost instances)'!AF"&amp;ROW('summary | ALG^({gamma}) (high c'!AF$10)+(ROW()-15)/6)), ABS(AC315-INDIRECT("'summary | ALG^({\gamma}) (high cost instances)'!AG"&amp;ROW('summary | ALG^({gamma}) (high c'!AG$10)+(ROW()-15)/6)))&lt;0.01, "ok", "not ok")</f>
        <v>ok</v>
      </c>
      <c r="AE315" s="26">
        <f t="shared" ref="AE315:AF315" si="206">AVERAGE(AE310:AE314)</f>
        <v>5198.556</v>
      </c>
      <c r="AF315" s="26">
        <f t="shared" si="206"/>
        <v>5198.556</v>
      </c>
      <c r="AG315" s="26">
        <f>100*AVERAGE(AG310:AG314)</f>
        <v>0</v>
      </c>
      <c r="AH315" s="26">
        <f>AVERAGE(AH310:AH314)</f>
        <v>0.2235902786</v>
      </c>
      <c r="AI315" s="59" t="str">
        <f>IF(MAX(ABS(AE315-INDIRECT("'summary | ALG^({\gamma}) (high cost instances)'!AJ"&amp;ROW('summary | ALG^({gamma}) (high c'!$AJ$10)+(ROW()-15)/6)), ABS(AF315-INDIRECT("'summary | ALG^({\gamma}) (high cost instances)'!AK"&amp;ROW('summary | ALG^({gamma}) (high c'!$AK$10)+(ROW()-15)/6)), ABS(AG315-INDIRECT("'summary | ALG^({\gamma}) (high cost instances)'!AL"&amp;ROW('summary | ALG^({gamma}) (high c'!$AL$10)+(ROW()-15)/6)), ABS(AH315-INDIRECT("'summary | ALG^({\gamma}) (high cost instances)'!AM"&amp;ROW('summary | ALG^({gamma}) (high c'!$AM$10)+(ROW()-15)/6)))&lt;0.01, "ok", "not ok")</f>
        <v>ok</v>
      </c>
      <c r="AJ315" s="26">
        <f t="shared" ref="AJ315:AK315" si="207">AVERAGE(AJ310:AJ314)</f>
        <v>6873.44</v>
      </c>
      <c r="AK315" s="26">
        <f t="shared" si="207"/>
        <v>6873.44</v>
      </c>
      <c r="AL315" s="26">
        <f>100*AVERAGE(AL310:AL314)</f>
        <v>0</v>
      </c>
      <c r="AM315" s="26">
        <f>AVERAGE(AM310:AM314)</f>
        <v>0.03281531334</v>
      </c>
      <c r="AN315" s="59" t="str">
        <f>IF(MAX(ABS(AJ315-INDIRECT("'summary | ALG^({\gamma}) (high cost instances)'!AV"&amp;ROW('summary | ALG^({gamma}) (high c'!$AV$10)+(ROW()-15)/6)), ABS(AK315-INDIRECT("'summary | ALG^({\gamma}) (high cost instances)'!AW"&amp;ROW('summary | ALG^({gamma}) (high c'!$AW$10)+(ROW()-15)/6)), ABS(AL315-INDIRECT("'summary | ALG^({\gamma}) (high cost instances)'!AX"&amp;ROW('summary | ALG^({gamma}) (high c'!$AX$10)+(ROW()-15)/6)), ABS(AM315-INDIRECT("'summary | ALG^({\gamma}) (high cost instances)'!AY"&amp;ROW('summary | ALG^({gamma}) (high c'!$AY$10)+(ROW()-15)/6)))&lt;0.01, "ok", "not ok")</f>
        <v>ok</v>
      </c>
    </row>
    <row r="316">
      <c r="D316" s="80">
        <v>10.0</v>
      </c>
      <c r="E316" s="68" t="s">
        <v>37</v>
      </c>
      <c r="F316" s="21">
        <v>10441.61</v>
      </c>
      <c r="G316" s="21">
        <v>10441.61</v>
      </c>
      <c r="H316" s="21">
        <v>0.0</v>
      </c>
      <c r="I316" s="21">
        <v>0.155304670333862</v>
      </c>
      <c r="J316" s="58"/>
      <c r="K316" s="21">
        <v>10426.5</v>
      </c>
      <c r="L316" s="21">
        <v>10426.5</v>
      </c>
      <c r="M316" s="21">
        <v>0.0</v>
      </c>
      <c r="N316" s="21">
        <v>0.0780110359191895</v>
      </c>
      <c r="O316" s="58"/>
      <c r="P316" s="21">
        <v>8472.22</v>
      </c>
      <c r="Q316" s="21">
        <v>8472.22</v>
      </c>
      <c r="R316" s="21">
        <v>0.0</v>
      </c>
      <c r="S316" s="21">
        <v>0.481779336929321</v>
      </c>
      <c r="T316" s="58"/>
      <c r="U316" s="93">
        <v>7880.56</v>
      </c>
      <c r="V316" s="93">
        <v>7879.98027400469</v>
      </c>
      <c r="W316" s="93">
        <v>7.35640608426584E-5</v>
      </c>
      <c r="X316" s="93">
        <v>0.928828954696655</v>
      </c>
      <c r="Y316" s="58"/>
      <c r="Z316" s="21">
        <v>7787.01</v>
      </c>
      <c r="AA316" s="21">
        <v>7787.01</v>
      </c>
      <c r="AB316" s="21">
        <v>0.0</v>
      </c>
      <c r="AC316" s="21">
        <v>1.46664237976074</v>
      </c>
      <c r="AD316" s="58"/>
      <c r="AE316" s="21">
        <v>8274.49</v>
      </c>
      <c r="AF316" s="21">
        <v>8274.49</v>
      </c>
      <c r="AG316" s="21">
        <v>0.0</v>
      </c>
      <c r="AH316" s="21">
        <v>1.42033624649048</v>
      </c>
      <c r="AI316" s="58"/>
      <c r="AJ316" s="21">
        <v>10441.61</v>
      </c>
      <c r="AK316" s="21">
        <v>10441.61</v>
      </c>
      <c r="AL316" s="21">
        <v>0.0</v>
      </c>
      <c r="AM316" s="21">
        <v>0.23813796043396</v>
      </c>
      <c r="AN316" s="58"/>
    </row>
    <row r="317">
      <c r="E317" s="68" t="s">
        <v>38</v>
      </c>
      <c r="F317" s="21">
        <v>10932.1</v>
      </c>
      <c r="G317" s="21">
        <v>10932.1</v>
      </c>
      <c r="H317" s="21">
        <v>0.0</v>
      </c>
      <c r="I317" s="21">
        <v>0.0433177947998047</v>
      </c>
      <c r="J317" s="58"/>
      <c r="K317" s="21">
        <v>9113.01</v>
      </c>
      <c r="L317" s="21">
        <v>9113.01</v>
      </c>
      <c r="M317" s="21">
        <v>0.0</v>
      </c>
      <c r="N317" s="21">
        <v>0.224976539611816</v>
      </c>
      <c r="O317" s="58"/>
      <c r="P317" s="21">
        <v>8863.82997359</v>
      </c>
      <c r="Q317" s="21">
        <v>8863.82997359</v>
      </c>
      <c r="R317" s="21">
        <v>0.0</v>
      </c>
      <c r="S317" s="21">
        <v>0.442811012268066</v>
      </c>
      <c r="T317" s="58"/>
      <c r="U317" s="93">
        <v>7942.17996830665</v>
      </c>
      <c r="V317" s="93">
        <v>7942.17996830665</v>
      </c>
      <c r="W317" s="93">
        <v>0.0</v>
      </c>
      <c r="X317" s="93">
        <v>0.715410947799683</v>
      </c>
      <c r="Y317" s="58"/>
      <c r="Z317" s="21">
        <v>7813.82</v>
      </c>
      <c r="AA317" s="21">
        <v>7813.82</v>
      </c>
      <c r="AB317" s="21">
        <v>0.0</v>
      </c>
      <c r="AC317" s="21">
        <v>0.852383136749268</v>
      </c>
      <c r="AD317" s="58"/>
      <c r="AE317" s="21">
        <v>8365.68</v>
      </c>
      <c r="AF317" s="21">
        <v>8365.68</v>
      </c>
      <c r="AG317" s="21">
        <v>0.0</v>
      </c>
      <c r="AH317" s="21">
        <v>0.614210367202759</v>
      </c>
      <c r="AI317" s="58"/>
      <c r="AJ317" s="21">
        <v>10932.16</v>
      </c>
      <c r="AK317" s="21">
        <v>10932.16</v>
      </c>
      <c r="AL317" s="21">
        <v>0.0</v>
      </c>
      <c r="AM317" s="21">
        <v>0.167747020721436</v>
      </c>
      <c r="AN317" s="58"/>
    </row>
    <row r="318">
      <c r="E318" s="68" t="s">
        <v>39</v>
      </c>
      <c r="F318" s="21">
        <v>10847.18</v>
      </c>
      <c r="G318" s="21">
        <v>10847.18</v>
      </c>
      <c r="H318" s="21">
        <v>0.0</v>
      </c>
      <c r="I318" s="21">
        <v>0.04567551612854</v>
      </c>
      <c r="J318" s="58"/>
      <c r="K318" s="21">
        <v>8905.0</v>
      </c>
      <c r="L318" s="21">
        <v>8905.0</v>
      </c>
      <c r="M318" s="21">
        <v>0.0</v>
      </c>
      <c r="N318" s="21">
        <v>0.173425197601318</v>
      </c>
      <c r="O318" s="58"/>
      <c r="P318" s="21">
        <v>8147.87</v>
      </c>
      <c r="Q318" s="21">
        <v>8147.52974683544</v>
      </c>
      <c r="R318" s="21">
        <v>4.17597684495455E-5</v>
      </c>
      <c r="S318" s="21">
        <v>0.331653833389282</v>
      </c>
      <c r="T318" s="58"/>
      <c r="U318" s="93">
        <v>7840.19</v>
      </c>
      <c r="V318" s="93">
        <v>7840.19</v>
      </c>
      <c r="W318" s="93">
        <v>0.0</v>
      </c>
      <c r="X318" s="93">
        <v>0.95612096786499</v>
      </c>
      <c r="Y318" s="58"/>
      <c r="Z318" s="21">
        <v>7696.14</v>
      </c>
      <c r="AA318" s="21">
        <v>7696.14</v>
      </c>
      <c r="AB318" s="21">
        <v>0.0</v>
      </c>
      <c r="AC318" s="21">
        <v>1.14586615562439</v>
      </c>
      <c r="AD318" s="58"/>
      <c r="AE318" s="21">
        <v>9010.04</v>
      </c>
      <c r="AF318" s="21">
        <v>9010.04</v>
      </c>
      <c r="AG318" s="21">
        <v>0.0</v>
      </c>
      <c r="AH318" s="21">
        <v>0.554267883300781</v>
      </c>
      <c r="AI318" s="58"/>
      <c r="AJ318" s="21">
        <v>10807.22</v>
      </c>
      <c r="AK318" s="21">
        <v>10807.22</v>
      </c>
      <c r="AL318" s="21">
        <v>0.0</v>
      </c>
      <c r="AM318" s="21">
        <v>0.119406223297119</v>
      </c>
      <c r="AN318" s="58"/>
    </row>
    <row r="319">
      <c r="E319" s="68" t="s">
        <v>40</v>
      </c>
      <c r="F319" s="21">
        <v>10835.19</v>
      </c>
      <c r="G319" s="21">
        <v>10835.19</v>
      </c>
      <c r="H319" s="21">
        <v>0.0</v>
      </c>
      <c r="I319" s="21">
        <v>0.0452139377593994</v>
      </c>
      <c r="J319" s="58"/>
      <c r="K319" s="21">
        <v>10770.3</v>
      </c>
      <c r="L319" s="21">
        <v>10770.3</v>
      </c>
      <c r="M319" s="21">
        <v>0.0</v>
      </c>
      <c r="N319" s="21">
        <v>0.06630539894104</v>
      </c>
      <c r="O319" s="58"/>
      <c r="P319" s="21">
        <v>8511.04</v>
      </c>
      <c r="Q319" s="21">
        <v>8510.84</v>
      </c>
      <c r="R319" s="21">
        <v>2.34988908524372E-5</v>
      </c>
      <c r="S319" s="21">
        <v>0.16108512878418</v>
      </c>
      <c r="T319" s="58"/>
      <c r="U319" s="93">
        <v>7903.31</v>
      </c>
      <c r="V319" s="93">
        <v>7903.31</v>
      </c>
      <c r="W319" s="93">
        <v>0.0</v>
      </c>
      <c r="X319" s="93">
        <v>0.71442723274231</v>
      </c>
      <c r="Y319" s="58"/>
      <c r="Z319" s="21">
        <v>7902.71</v>
      </c>
      <c r="AA319" s="21">
        <v>7902.71</v>
      </c>
      <c r="AB319" s="21">
        <v>0.0</v>
      </c>
      <c r="AC319" s="21">
        <v>0.567471742630005</v>
      </c>
      <c r="AD319" s="58"/>
      <c r="AE319" s="21">
        <v>7981.66</v>
      </c>
      <c r="AF319" s="21">
        <v>7981.66</v>
      </c>
      <c r="AG319" s="21">
        <v>0.0</v>
      </c>
      <c r="AH319" s="21">
        <v>1.26523399353027</v>
      </c>
      <c r="AI319" s="58"/>
      <c r="AJ319" s="21">
        <v>10831.23</v>
      </c>
      <c r="AK319" s="21">
        <v>10831.23</v>
      </c>
      <c r="AL319" s="21">
        <v>0.0</v>
      </c>
      <c r="AM319" s="21">
        <v>0.10812258720398</v>
      </c>
      <c r="AN319" s="58"/>
    </row>
    <row r="320">
      <c r="E320" s="68" t="s">
        <v>41</v>
      </c>
      <c r="F320" s="21">
        <v>11128.42</v>
      </c>
      <c r="G320" s="21">
        <v>11128.42</v>
      </c>
      <c r="H320" s="21">
        <v>0.0</v>
      </c>
      <c r="I320" s="21">
        <v>0.0424489974975586</v>
      </c>
      <c r="J320" s="58"/>
      <c r="K320" s="21">
        <v>9272.55</v>
      </c>
      <c r="L320" s="21">
        <v>9272.55</v>
      </c>
      <c r="M320" s="21">
        <v>0.0</v>
      </c>
      <c r="N320" s="21">
        <v>0.108928918838501</v>
      </c>
      <c r="O320" s="58"/>
      <c r="P320" s="21">
        <v>9366.47</v>
      </c>
      <c r="Q320" s="21">
        <v>9365.80684210526</v>
      </c>
      <c r="R320" s="21">
        <v>7.080126181348E-5</v>
      </c>
      <c r="S320" s="21">
        <v>0.250134944915771</v>
      </c>
      <c r="T320" s="58"/>
      <c r="U320" s="93">
        <v>8686.36</v>
      </c>
      <c r="V320" s="93">
        <v>8686.36</v>
      </c>
      <c r="W320" s="93">
        <v>0.0</v>
      </c>
      <c r="X320" s="93">
        <v>0.636394262313843</v>
      </c>
      <c r="Y320" s="58"/>
      <c r="Z320" s="21">
        <v>8568.48</v>
      </c>
      <c r="AA320" s="21">
        <v>8568.48</v>
      </c>
      <c r="AB320" s="21">
        <v>0.0</v>
      </c>
      <c r="AC320" s="21">
        <v>0.69800591468811</v>
      </c>
      <c r="AD320" s="58"/>
      <c r="AE320" s="21">
        <v>8721.98</v>
      </c>
      <c r="AF320" s="21">
        <v>8721.98</v>
      </c>
      <c r="AG320" s="21">
        <v>0.0</v>
      </c>
      <c r="AH320" s="21">
        <v>0.30951189994812</v>
      </c>
      <c r="AI320" s="58"/>
      <c r="AJ320" s="21">
        <v>11128.42</v>
      </c>
      <c r="AK320" s="21">
        <v>11128.42</v>
      </c>
      <c r="AL320" s="21">
        <v>0.0</v>
      </c>
      <c r="AM320" s="21">
        <v>0.11686635017395</v>
      </c>
      <c r="AN320" s="58"/>
    </row>
    <row r="321">
      <c r="E321" s="57" t="s">
        <v>21</v>
      </c>
      <c r="F321" s="26">
        <f t="shared" ref="F321:G321" si="208">AVERAGE(F316:F320)</f>
        <v>10836.9</v>
      </c>
      <c r="G321" s="26">
        <f t="shared" si="208"/>
        <v>10836.9</v>
      </c>
      <c r="H321" s="26">
        <f>100*AVERAGE(H316:H320)</f>
        <v>0</v>
      </c>
      <c r="I321" s="26">
        <f>AVERAGE(I316:I320)</f>
        <v>0.0663921833</v>
      </c>
      <c r="J321" s="59" t="str">
        <f>IF(MAX(ABS($F321-INDIRECT("'summary | ALG^({\gamma}) (high cost instances)'!F"&amp;ROW('summary | ALG^({gamma}) (low co'!$F$10)+(ROW()-15)/6)), ABS($G321-INDIRECT("'summary | ALG^({\gamma}) (high cost instances)'!G"&amp;ROW('summary | ALG^({gamma}) (low co'!$G$10)+(ROW()-15)/6)), ABS($H321-INDIRECT("'summary | ALG^({\gamma}) (high cost instances)'!H"&amp;ROW('summary | ALG^({gamma}) (low co'!$H$10)+(ROW()-15)/6)), ABS($I321-INDIRECT("'summary | ALG^({\gamma}) (high cost instances)'!I"&amp;ROW('summary | ALG^({gamma}) (high c'!$I$10)+(ROW()-15)/6)))&lt;0.001, "ok", "not ok")</f>
        <v>ok</v>
      </c>
      <c r="K321" s="26">
        <f t="shared" ref="K321:L321" si="209">AVERAGE(K316:K320)</f>
        <v>9697.472</v>
      </c>
      <c r="L321" s="26">
        <f t="shared" si="209"/>
        <v>9697.472</v>
      </c>
      <c r="M321" s="26">
        <f>100*AVERAGE(M316:M320)</f>
        <v>0</v>
      </c>
      <c r="N321" s="26">
        <f>AVERAGE(N316:N320)</f>
        <v>0.1303294182</v>
      </c>
      <c r="O321" s="59" t="str">
        <f>IF(MAX(ABS(K321-INDIRECT("'summary | ALG^({\gamma}) (high cost instances)'!L"&amp;ROW('summary | ALG^({gamma}) (high c'!$L$10)+(ROW()-15)/6)), ABS(L321-INDIRECT("'summary | ALG^({\gamma}) (high cost instances)'!M"&amp;ROW('summary | ALG^({gamma}) (high c'!$M$10)+(ROW()-15)/6)), ABS($M321-INDIRECT("'summary | ALG^({\gamma}) (high cost instances)'!N"&amp;ROW('summary | ALG^({gamma}) (high c'!$N$10)+(ROW()-15)/6)), ABS($N321-INDIRECT("'summary | ALG^({\gamma}) (high cost instances)'!O"&amp;ROW('summary | ALG^({gamma}) (high c'!$O$10)+(ROW()-15)/6)))&lt;0.00001, "ok", "not ok")</f>
        <v>ok</v>
      </c>
      <c r="P321" s="26">
        <f t="shared" ref="P321:Q321" si="210">AVERAGE(P316:P320)</f>
        <v>8672.285995</v>
      </c>
      <c r="Q321" s="26">
        <f t="shared" si="210"/>
        <v>8672.045313</v>
      </c>
      <c r="R321" s="26">
        <f>100*AVERAGE(R316:R320)</f>
        <v>0.002721198422</v>
      </c>
      <c r="S321" s="26">
        <f>AVERAGE(S316:S320)</f>
        <v>0.3334928513</v>
      </c>
      <c r="T321" s="59" t="str">
        <f>IF(MAX(ABS(P321-INDIRECT("'summary | ALG^({\gamma}) (high cost instances)'!R"&amp;ROW('summary | ALG^({gamma}) (high c'!R$10)+(ROW()-15)/6)), ABS(Q321-INDIRECT("'summary | ALG^({\gamma}) (high cost instances)'!S"&amp;ROW('summary | ALG^({gamma}) (high c'!$S$10)+(ROW()-15)/6)), ABS(R321-INDIRECT("'summary | ALG^({\gamma}) (high cost instances)'!T"&amp;ROW('summary | ALG^({gamma}) (high c'!$T$10)+(ROW()-15)/6)), ABS(S321-INDIRECT("'summary | ALG^({\gamma}) (high cost instances)'!U"&amp;ROW('summary | ALG^({gamma}) (high c'!$U$10)+(ROW()-15)/6)))&lt;0.01, "ok", "not ok")</f>
        <v>ok</v>
      </c>
      <c r="U321" s="26">
        <f t="shared" ref="U321:V321" si="211">AVERAGE(U316:U320)</f>
        <v>8050.519994</v>
      </c>
      <c r="V321" s="26">
        <f t="shared" si="211"/>
        <v>8050.404048</v>
      </c>
      <c r="W321" s="26">
        <f>100*AVERAGE(W316:W320)</f>
        <v>0.001471281217</v>
      </c>
      <c r="X321" s="26">
        <f>AVERAGE(X316:X320)</f>
        <v>0.7902364731</v>
      </c>
      <c r="Y321" s="59" t="str">
        <f>IF(MAX(ABS(U321-INDIRECT("'summary | ALG^({\gamma}) (high cost instances)'!X"&amp;ROW('summary | ALG^({gamma}) (high c'!X$10)+(ROW()-15)/6)), ABS(V321-INDIRECT("'summary | ALG^({\gamma}) (high cost instances)'!Y"&amp;ROW('summary | ALG^({gamma}) (high c'!Y$10)+(ROW()-15)/6)), ABS(W321-INDIRECT("'summary | ALG^({\gamma}) (high cost instances)'!Z"&amp;ROW('summary | ALG^({gamma}) (high c'!Z$10)+(ROW()-15)/6)), ABS(X321-INDIRECT("'summary | ALG^({\gamma}) (high cost instances)'!AA"&amp;ROW('summary | ALG^({gamma}) (high c'!AA$10)+(ROW()-15)/6)))&lt;0.00001, "ok", "not ok")</f>
        <v>ok</v>
      </c>
      <c r="Z321" s="26">
        <f t="shared" ref="Z321:AA321" si="212">AVERAGE(Z316:Z320)</f>
        <v>7953.632</v>
      </c>
      <c r="AA321" s="26">
        <f t="shared" si="212"/>
        <v>7953.632</v>
      </c>
      <c r="AB321" s="26">
        <f>100*AVERAGE(AB316:AB320)</f>
        <v>0</v>
      </c>
      <c r="AC321" s="26">
        <f>AVERAGE(AC316:AC320)</f>
        <v>0.9460738659</v>
      </c>
      <c r="AD321" s="59" t="str">
        <f>IF(MAX(ABS(Z321-INDIRECT("'summary | ALG^({\gamma}) (high cost instances)'!AD"&amp;ROW('summary | ALG^({gamma}) (high c'!AD$10)+(ROW()-15)/6)), ABS(AA321-INDIRECT("'summary | ALG^({\gamma}) (high cost instances)'!AE"&amp;ROW('summary | ALG^({gamma}) (high c'!AE$10)+(ROW()-15)/6)), ABS(AB321-INDIRECT("'summary | ALG^({\gamma}) (high cost instances)'!AF"&amp;ROW('summary | ALG^({gamma}) (high c'!AF$10)+(ROW()-15)/6)), ABS(AC321-INDIRECT("'summary | ALG^({\gamma}) (high cost instances)'!AG"&amp;ROW('summary | ALG^({gamma}) (high c'!AG$10)+(ROW()-15)/6)))&lt;0.01, "ok", "not ok")</f>
        <v>ok</v>
      </c>
      <c r="AE321" s="26">
        <f t="shared" ref="AE321:AF321" si="213">AVERAGE(AE316:AE320)</f>
        <v>8470.77</v>
      </c>
      <c r="AF321" s="26">
        <f t="shared" si="213"/>
        <v>8470.77</v>
      </c>
      <c r="AG321" s="26">
        <f>100*AVERAGE(AG316:AG320)</f>
        <v>0</v>
      </c>
      <c r="AH321" s="26">
        <f>AVERAGE(AH316:AH320)</f>
        <v>0.8327120781</v>
      </c>
      <c r="AI321" s="59" t="str">
        <f>IF(MAX(ABS(AE321-INDIRECT("'summary | ALG^({\gamma}) (high cost instances)'!AJ"&amp;ROW('summary | ALG^({gamma}) (high c'!$AJ$10)+(ROW()-15)/6)), ABS(AF321-INDIRECT("'summary | ALG^({\gamma}) (high cost instances)'!AK"&amp;ROW('summary | ALG^({gamma}) (high c'!$AK$10)+(ROW()-15)/6)), ABS(AG321-INDIRECT("'summary | ALG^({\gamma}) (high cost instances)'!AL"&amp;ROW('summary | ALG^({gamma}) (high c'!$AL$10)+(ROW()-15)/6)), ABS(AH321-INDIRECT("'summary | ALG^({\gamma}) (high cost instances)'!AM"&amp;ROW('summary | ALG^({gamma}) (high c'!$AM$10)+(ROW()-15)/6)))&lt;0.01, "ok", "not ok")</f>
        <v>ok</v>
      </c>
      <c r="AJ321" s="26">
        <f t="shared" ref="AJ321:AK321" si="214">AVERAGE(AJ316:AJ320)</f>
        <v>10828.128</v>
      </c>
      <c r="AK321" s="26">
        <f t="shared" si="214"/>
        <v>10828.128</v>
      </c>
      <c r="AL321" s="26">
        <f>100*AVERAGE(AL316:AL320)</f>
        <v>0</v>
      </c>
      <c r="AM321" s="26">
        <f>AVERAGE(AM316:AM320)</f>
        <v>0.1500560284</v>
      </c>
      <c r="AN321" s="59" t="str">
        <f>IF(MAX(ABS(AJ321-INDIRECT("'summary | ALG^({\gamma}) (high cost instances)'!AV"&amp;ROW('summary | ALG^({gamma}) (high c'!$AV$10)+(ROW()-15)/6)), ABS(AK321-INDIRECT("'summary | ALG^({\gamma}) (high cost instances)'!AW"&amp;ROW('summary | ALG^({gamma}) (high c'!$AW$10)+(ROW()-15)/6)), ABS(AL321-INDIRECT("'summary | ALG^({\gamma}) (high cost instances)'!AX"&amp;ROW('summary | ALG^({gamma}) (high c'!$AX$10)+(ROW()-15)/6)), ABS(AM321-INDIRECT("'summary | ALG^({\gamma}) (high cost instances)'!AY"&amp;ROW('summary | ALG^({gamma}) (high c'!$AY$10)+(ROW()-15)/6)))&lt;0.01, "ok", "not ok")</f>
        <v>ok</v>
      </c>
    </row>
    <row r="322">
      <c r="D322" s="80">
        <v>15.0</v>
      </c>
      <c r="E322" s="68" t="s">
        <v>42</v>
      </c>
      <c r="F322" s="21">
        <v>14546.13</v>
      </c>
      <c r="G322" s="21">
        <v>14546.13</v>
      </c>
      <c r="H322" s="21">
        <v>0.0</v>
      </c>
      <c r="I322" s="21">
        <v>0.218493938446045</v>
      </c>
      <c r="J322" s="58"/>
      <c r="K322" s="21">
        <v>13139.77</v>
      </c>
      <c r="L322" s="21">
        <v>13139.77</v>
      </c>
      <c r="M322" s="21">
        <v>0.0</v>
      </c>
      <c r="N322" s="21">
        <v>0.299833059310913</v>
      </c>
      <c r="O322" s="58"/>
      <c r="P322" s="21">
        <v>11571.28</v>
      </c>
      <c r="Q322" s="21">
        <v>11571.28</v>
      </c>
      <c r="R322" s="21">
        <v>0.0</v>
      </c>
      <c r="S322" s="21">
        <v>0.856082916259766</v>
      </c>
      <c r="T322" s="58"/>
      <c r="U322" s="93">
        <v>11057.35</v>
      </c>
      <c r="V322" s="93">
        <v>11057.35</v>
      </c>
      <c r="W322" s="93">
        <v>0.0</v>
      </c>
      <c r="X322" s="93">
        <v>1.88547086715698</v>
      </c>
      <c r="Y322" s="58"/>
      <c r="Z322" s="21">
        <v>11014.89</v>
      </c>
      <c r="AA322" s="21">
        <v>11014.89</v>
      </c>
      <c r="AB322" s="21">
        <v>0.0</v>
      </c>
      <c r="AC322" s="21">
        <v>2.58253216743469</v>
      </c>
      <c r="AD322" s="58"/>
      <c r="AE322" s="21">
        <v>11204.89</v>
      </c>
      <c r="AF322" s="21">
        <v>11204.89</v>
      </c>
      <c r="AG322" s="21">
        <v>0.0</v>
      </c>
      <c r="AH322" s="21">
        <v>4.48194336891174</v>
      </c>
      <c r="AI322" s="58"/>
      <c r="AJ322" s="21">
        <v>14546.13</v>
      </c>
      <c r="AK322" s="21">
        <v>14546.13</v>
      </c>
      <c r="AL322" s="21">
        <v>0.0</v>
      </c>
      <c r="AM322" s="21">
        <v>0.345271587371826</v>
      </c>
      <c r="AN322" s="58"/>
    </row>
    <row r="323">
      <c r="E323" s="68" t="s">
        <v>43</v>
      </c>
      <c r="F323" s="21">
        <v>14321.49</v>
      </c>
      <c r="G323" s="21">
        <v>14321.49</v>
      </c>
      <c r="H323" s="21">
        <v>0.0</v>
      </c>
      <c r="I323" s="21">
        <v>0.104874382019043</v>
      </c>
      <c r="J323" s="58"/>
      <c r="K323" s="21">
        <v>14268.65</v>
      </c>
      <c r="L323" s="21">
        <v>14268.65</v>
      </c>
      <c r="M323" s="21">
        <v>0.0</v>
      </c>
      <c r="N323" s="21">
        <v>0.352231979370117</v>
      </c>
      <c r="O323" s="58"/>
      <c r="P323" s="21">
        <v>12059.7499985</v>
      </c>
      <c r="Q323" s="21">
        <v>12059.7499985</v>
      </c>
      <c r="R323" s="21">
        <v>0.0</v>
      </c>
      <c r="S323" s="21">
        <v>0.836980819702148</v>
      </c>
      <c r="T323" s="58"/>
      <c r="U323" s="93">
        <v>10884.08</v>
      </c>
      <c r="V323" s="93">
        <v>10884.08</v>
      </c>
      <c r="W323" s="93">
        <v>0.0</v>
      </c>
      <c r="X323" s="93">
        <v>1.71356654167175</v>
      </c>
      <c r="Y323" s="58"/>
      <c r="Z323" s="21">
        <v>10821.37</v>
      </c>
      <c r="AA323" s="21">
        <v>10821.37</v>
      </c>
      <c r="AB323" s="21">
        <v>0.0</v>
      </c>
      <c r="AC323" s="21">
        <v>2.3041980266571</v>
      </c>
      <c r="AD323" s="58"/>
      <c r="AE323" s="21">
        <v>11348.14</v>
      </c>
      <c r="AF323" s="21">
        <v>11348.14</v>
      </c>
      <c r="AG323" s="21">
        <v>0.0</v>
      </c>
      <c r="AH323" s="21">
        <v>3.00469875335693</v>
      </c>
      <c r="AI323" s="58"/>
      <c r="AJ323" s="21">
        <v>14321.49</v>
      </c>
      <c r="AK323" s="21">
        <v>14321.49</v>
      </c>
      <c r="AL323" s="21">
        <v>0.0</v>
      </c>
      <c r="AM323" s="21">
        <v>0.410326719284058</v>
      </c>
      <c r="AN323" s="58"/>
    </row>
    <row r="324">
      <c r="E324" s="68" t="s">
        <v>44</v>
      </c>
      <c r="F324" s="21">
        <v>16197.57</v>
      </c>
      <c r="G324" s="21">
        <v>16197.57</v>
      </c>
      <c r="H324" s="21">
        <v>0.0</v>
      </c>
      <c r="I324" s="21">
        <v>0.0907430744171143</v>
      </c>
      <c r="J324" s="58"/>
      <c r="K324" s="21">
        <v>13258.44</v>
      </c>
      <c r="L324" s="21">
        <v>13258.44</v>
      </c>
      <c r="M324" s="21">
        <v>0.0</v>
      </c>
      <c r="N324" s="21">
        <v>0.775609016418457</v>
      </c>
      <c r="O324" s="58"/>
      <c r="P324" s="21">
        <v>12834.15</v>
      </c>
      <c r="Q324" s="21">
        <v>12834.15</v>
      </c>
      <c r="R324" s="21">
        <v>0.0</v>
      </c>
      <c r="S324" s="21">
        <v>1.15806317329407</v>
      </c>
      <c r="T324" s="58"/>
      <c r="U324" s="93">
        <v>12372.79</v>
      </c>
      <c r="V324" s="93">
        <v>12372.79</v>
      </c>
      <c r="W324" s="93">
        <v>0.0</v>
      </c>
      <c r="X324" s="93">
        <v>3.38482403755188</v>
      </c>
      <c r="Y324" s="58"/>
      <c r="Z324" s="21">
        <v>12096.84</v>
      </c>
      <c r="AA324" s="21">
        <v>12096.84</v>
      </c>
      <c r="AB324" s="21">
        <v>0.0</v>
      </c>
      <c r="AC324" s="21">
        <v>1.94970202445984</v>
      </c>
      <c r="AD324" s="58"/>
      <c r="AE324" s="21">
        <v>12352.11</v>
      </c>
      <c r="AF324" s="21">
        <v>12352.11</v>
      </c>
      <c r="AG324" s="21">
        <v>0.0</v>
      </c>
      <c r="AH324" s="21">
        <v>3.32402467727661</v>
      </c>
      <c r="AI324" s="58"/>
      <c r="AJ324" s="21">
        <v>16197.57</v>
      </c>
      <c r="AK324" s="21">
        <v>16197.57</v>
      </c>
      <c r="AL324" s="21">
        <v>0.0</v>
      </c>
      <c r="AM324" s="21">
        <v>0.367164850234985</v>
      </c>
      <c r="AN324" s="58"/>
    </row>
    <row r="325">
      <c r="E325" s="68" t="s">
        <v>45</v>
      </c>
      <c r="F325" s="21">
        <v>13089.53</v>
      </c>
      <c r="G325" s="21">
        <v>13089.53</v>
      </c>
      <c r="H325" s="21">
        <v>0.0</v>
      </c>
      <c r="I325" s="21">
        <v>0.16</v>
      </c>
      <c r="J325" s="58"/>
      <c r="K325" s="21">
        <v>12910.349998</v>
      </c>
      <c r="L325" s="21">
        <v>12910.349998</v>
      </c>
      <c r="M325" s="21">
        <v>0.0</v>
      </c>
      <c r="N325" s="21">
        <v>0.54141116142273</v>
      </c>
      <c r="O325" s="58"/>
      <c r="P325" s="21">
        <v>10526.41</v>
      </c>
      <c r="Q325" s="21">
        <v>10526.41</v>
      </c>
      <c r="R325" s="21">
        <v>0.0</v>
      </c>
      <c r="S325" s="21">
        <v>2.67959713935852</v>
      </c>
      <c r="T325" s="58"/>
      <c r="U325" s="93">
        <v>9939.09</v>
      </c>
      <c r="V325" s="93">
        <v>9939.09</v>
      </c>
      <c r="W325" s="93">
        <v>0.0</v>
      </c>
      <c r="X325" s="93">
        <v>2.30076885223389</v>
      </c>
      <c r="Y325" s="58"/>
      <c r="Z325" s="21">
        <v>9689.93</v>
      </c>
      <c r="AA325" s="21">
        <v>9689.93</v>
      </c>
      <c r="AB325" s="21">
        <v>0.0</v>
      </c>
      <c r="AC325" s="21">
        <v>5.41071882247925</v>
      </c>
      <c r="AD325" s="58"/>
      <c r="AE325" s="21">
        <v>10130.18</v>
      </c>
      <c r="AF325" s="21">
        <v>10130.18</v>
      </c>
      <c r="AG325" s="21">
        <v>0.0</v>
      </c>
      <c r="AH325" s="21">
        <v>4.96968841552734</v>
      </c>
      <c r="AI325" s="58"/>
      <c r="AJ325" s="61">
        <v>12946.15</v>
      </c>
      <c r="AK325" s="61">
        <v>12946.15</v>
      </c>
      <c r="AL325" s="61">
        <v>0.0</v>
      </c>
      <c r="AM325" s="61">
        <v>0.398164033889771</v>
      </c>
      <c r="AN325" s="58"/>
    </row>
    <row r="326">
      <c r="E326" s="68" t="s">
        <v>46</v>
      </c>
      <c r="F326" s="21">
        <v>11692.17</v>
      </c>
      <c r="G326" s="21">
        <v>11692.17</v>
      </c>
      <c r="H326" s="21">
        <v>0.0</v>
      </c>
      <c r="I326" s="21">
        <v>0.205860033035278</v>
      </c>
      <c r="J326" s="58"/>
      <c r="K326" s="21">
        <v>9952.38</v>
      </c>
      <c r="L326" s="21">
        <v>9952.38</v>
      </c>
      <c r="M326" s="21">
        <v>0.0</v>
      </c>
      <c r="N326" s="21">
        <v>0.815920829772949</v>
      </c>
      <c r="O326" s="58"/>
      <c r="P326" s="21">
        <v>9913.60999865506</v>
      </c>
      <c r="Q326" s="21">
        <v>9913.60999865505</v>
      </c>
      <c r="R326" s="21">
        <v>0.0</v>
      </c>
      <c r="S326" s="21">
        <v>1.29061126708984</v>
      </c>
      <c r="T326" s="58"/>
      <c r="U326" s="93">
        <v>9338.6</v>
      </c>
      <c r="V326" s="93">
        <v>9338.6</v>
      </c>
      <c r="W326" s="93">
        <v>0.0</v>
      </c>
      <c r="X326" s="93">
        <v>2.06008863449097</v>
      </c>
      <c r="Y326" s="58"/>
      <c r="Z326" s="21">
        <v>9216.16</v>
      </c>
      <c r="AA326" s="21">
        <v>9216.16</v>
      </c>
      <c r="AB326" s="21">
        <v>0.0</v>
      </c>
      <c r="AC326" s="21">
        <v>2.67914414405823</v>
      </c>
      <c r="AD326" s="58"/>
      <c r="AE326" s="21">
        <v>9721.33</v>
      </c>
      <c r="AF326" s="21">
        <v>9721.33</v>
      </c>
      <c r="AG326" s="21">
        <v>0.0</v>
      </c>
      <c r="AH326" s="21">
        <v>3.62605285644531</v>
      </c>
      <c r="AI326" s="58"/>
      <c r="AJ326" s="21">
        <v>11612.92</v>
      </c>
      <c r="AK326" s="21">
        <v>11612.92</v>
      </c>
      <c r="AL326" s="21">
        <v>0.0</v>
      </c>
      <c r="AM326" s="21">
        <v>0.34161901473999</v>
      </c>
      <c r="AN326" s="58"/>
    </row>
    <row r="327">
      <c r="E327" s="57" t="s">
        <v>21</v>
      </c>
      <c r="F327" s="26">
        <f t="shared" ref="F327:G327" si="215">AVERAGE(F322:F326)</f>
        <v>13969.378</v>
      </c>
      <c r="G327" s="26">
        <f t="shared" si="215"/>
        <v>13969.378</v>
      </c>
      <c r="H327" s="26">
        <f>100*AVERAGE(H322:H326)</f>
        <v>0</v>
      </c>
      <c r="I327" s="26">
        <f>AVERAGE(I322:I326)</f>
        <v>0.1559942856</v>
      </c>
      <c r="J327" s="59" t="str">
        <f>IF(MAX(ABS($F327-INDIRECT("'summary | ALG^({\gamma}) (high cost instances)'!F"&amp;ROW('summary | ALG^({gamma}) (low co'!$F$10)+(ROW()-15)/6)), ABS($G327-INDIRECT("'summary | ALG^({\gamma}) (high cost instances)'!G"&amp;ROW('summary | ALG^({gamma}) (low co'!$G$10)+(ROW()-15)/6)), ABS($H327-INDIRECT("'summary | ALG^({\gamma}) (high cost instances)'!H"&amp;ROW('summary | ALG^({gamma}) (low co'!$H$10)+(ROW()-15)/6)), ABS($I327-INDIRECT("'summary | ALG^({\gamma}) (high cost instances)'!I"&amp;ROW('summary | ALG^({gamma}) (high c'!$I$10)+(ROW()-15)/6)))&lt;0.01, "ok", "not ok")</f>
        <v>ok</v>
      </c>
      <c r="K327" s="83">
        <f t="shared" ref="K327:L327" si="216">AVERAGE(K322:K326)</f>
        <v>12705.918</v>
      </c>
      <c r="L327" s="83">
        <f t="shared" si="216"/>
        <v>12705.918</v>
      </c>
      <c r="M327" s="83">
        <f>100*AVERAGE(M322:M326)</f>
        <v>0</v>
      </c>
      <c r="N327" s="83">
        <f>AVERAGE(N322:N326)</f>
        <v>0.5570012093</v>
      </c>
      <c r="O327" s="59" t="str">
        <f>IF(MAX(ABS(K327-INDIRECT("'summary | ALG^({\gamma}) (high cost instances)'!L"&amp;ROW('summary | ALG^({gamma}) (high c'!$L$10)+(ROW()-15)/6)), ABS(L327-INDIRECT("'summary | ALG^({\gamma}) (high cost instances)'!M"&amp;ROW('summary | ALG^({gamma}) (high c'!$M$10)+(ROW()-15)/6)), ABS($M327-INDIRECT("'summary | ALG^({\gamma}) (high cost instances)'!N"&amp;ROW('summary | ALG^({gamma}) (high c'!$N$10)+(ROW()-15)/6)), ABS($N327-INDIRECT("'summary | ALG^({\gamma}) (high cost instances)'!O"&amp;ROW('summary | ALG^({gamma}) (high c'!$O$10)+(ROW()-15)/6)))&lt;0.00001, "ok", "not ok")</f>
        <v>ok</v>
      </c>
      <c r="P327" s="83">
        <f t="shared" ref="P327:Q327" si="217">AVERAGE(P322:P326)</f>
        <v>11381.04</v>
      </c>
      <c r="Q327" s="83">
        <f t="shared" si="217"/>
        <v>11381.04</v>
      </c>
      <c r="R327" s="83">
        <f>100*AVERAGE(R322:R326)</f>
        <v>0</v>
      </c>
      <c r="S327" s="83">
        <f>AVERAGE(S322:S326)</f>
        <v>1.364267063</v>
      </c>
      <c r="T327" s="59" t="str">
        <f>IF(MAX(ABS(P327-INDIRECT("'summary | ALG^({\gamma}) (high cost instances)'!R"&amp;ROW('summary | ALG^({gamma}) (high c'!R$10)+(ROW()-15)/6)), ABS(Q327-INDIRECT("'summary | ALG^({\gamma}) (high cost instances)'!S"&amp;ROW('summary | ALG^({gamma}) (high c'!$S$10)+(ROW()-15)/6)), ABS(R327-INDIRECT("'summary | ALG^({\gamma}) (high cost instances)'!T"&amp;ROW('summary | ALG^({gamma}) (high c'!$T$10)+(ROW()-15)/6)), ABS(S327-INDIRECT("'summary | ALG^({\gamma}) (high cost instances)'!U"&amp;ROW('summary | ALG^({gamma}) (high c'!$U$10)+(ROW()-15)/6)))&lt;0.01, "ok", "not ok")</f>
        <v>ok</v>
      </c>
      <c r="U327" s="83">
        <f t="shared" ref="U327:V327" si="218">AVERAGE(U322:U326)</f>
        <v>10718.382</v>
      </c>
      <c r="V327" s="83">
        <f t="shared" si="218"/>
        <v>10718.382</v>
      </c>
      <c r="W327" s="83">
        <f>100*AVERAGE(W322:W326)</f>
        <v>0</v>
      </c>
      <c r="X327" s="83">
        <f>AVERAGE(X322:X326)</f>
        <v>2.268943787</v>
      </c>
      <c r="Y327" s="59" t="str">
        <f>IF(MAX(ABS(U327-INDIRECT("'summary | ALG^({\gamma}) (high cost instances)'!X"&amp;ROW('summary | ALG^({gamma}) (high c'!X$10)+(ROW()-15)/6)), ABS(V327-INDIRECT("'summary | ALG^({\gamma}) (high cost instances)'!Y"&amp;ROW('summary | ALG^({gamma}) (high c'!Y$10)+(ROW()-15)/6)), ABS(W327-INDIRECT("'summary | ALG^({\gamma}) (high cost instances)'!Z"&amp;ROW('summary | ALG^({gamma}) (high c'!Z$10)+(ROW()-15)/6)), ABS(X327-INDIRECT("'summary | ALG^({\gamma}) (high cost instances)'!AA"&amp;ROW('summary | ALG^({gamma}) (high c'!AA$10)+(ROW()-15)/6)))&lt;0.00001, "ok", "not ok")</f>
        <v>ok</v>
      </c>
      <c r="Z327" s="26">
        <f t="shared" ref="Z327:AA327" si="219">AVERAGE(Z322:Z326)</f>
        <v>10567.838</v>
      </c>
      <c r="AA327" s="26">
        <f t="shared" si="219"/>
        <v>10567.838</v>
      </c>
      <c r="AB327" s="26">
        <f>100*AVERAGE(AB322:AB326)</f>
        <v>0</v>
      </c>
      <c r="AC327" s="26">
        <f>AVERAGE(AC322:AC326)</f>
        <v>2.985259037</v>
      </c>
      <c r="AD327" s="59" t="str">
        <f>IF(MAX(ABS(Z327-INDIRECT("'summary | ALG^({\gamma}) (high cost instances)'!AD"&amp;ROW('summary | ALG^({gamma}) (high c'!AD$10)+(ROW()-15)/6)), ABS(AA327-INDIRECT("'summary | ALG^({\gamma}) (high cost instances)'!AE"&amp;ROW('summary | ALG^({gamma}) (high c'!AE$10)+(ROW()-15)/6)), ABS(AB327-INDIRECT("'summary | ALG^({\gamma}) (high cost instances)'!AF"&amp;ROW('summary | ALG^({gamma}) (high c'!AF$10)+(ROW()-15)/6)), ABS(AC327-INDIRECT("'summary | ALG^({\gamma}) (high cost instances)'!AG"&amp;ROW('summary | ALG^({gamma}) (high c'!AG$10)+(ROW()-15)/6)))&lt;0.01, "ok", "not ok")</f>
        <v>ok</v>
      </c>
      <c r="AE327" s="26">
        <f t="shared" ref="AE327:AF327" si="220">AVERAGE(AE322:AE326)</f>
        <v>10951.33</v>
      </c>
      <c r="AF327" s="26">
        <f t="shared" si="220"/>
        <v>10951.33</v>
      </c>
      <c r="AG327" s="26">
        <f>100*AVERAGE(AG322:AG326)</f>
        <v>0</v>
      </c>
      <c r="AH327" s="26">
        <f>AVERAGE(AH322:AH326)</f>
        <v>3.881281614</v>
      </c>
      <c r="AI327" s="59" t="str">
        <f>IF(MAX(ABS(AE327-INDIRECT("'summary | ALG^({\gamma}) (high cost instances)'!AJ"&amp;ROW('summary | ALG^({gamma}) (high c'!$AJ$10)+(ROW()-15)/6)), ABS(AF327-INDIRECT("'summary | ALG^({\gamma}) (high cost instances)'!AK"&amp;ROW('summary | ALG^({gamma}) (high c'!$AK$10)+(ROW()-15)/6)), ABS(AG327-INDIRECT("'summary | ALG^({\gamma}) (high cost instances)'!AL"&amp;ROW('summary | ALG^({gamma}) (high c'!$AL$10)+(ROW()-15)/6)), ABS(AH327-INDIRECT("'summary | ALG^({\gamma}) (high cost instances)'!AM"&amp;ROW('summary | ALG^({gamma}) (high c'!$AM$10)+(ROW()-15)/6)))&lt;0.01, "ok", "not ok")</f>
        <v>ok</v>
      </c>
      <c r="AJ327" s="26">
        <f t="shared" ref="AJ327:AK327" si="221">AVERAGE(AJ322:AJ326)</f>
        <v>13924.852</v>
      </c>
      <c r="AK327" s="26">
        <f t="shared" si="221"/>
        <v>13924.852</v>
      </c>
      <c r="AL327" s="26">
        <f>100*AVERAGE(AL322:AL326)</f>
        <v>0</v>
      </c>
      <c r="AM327" s="26">
        <f>AVERAGE(AM322:AM326)</f>
        <v>0.3725092411</v>
      </c>
      <c r="AN327" s="59" t="str">
        <f>IF(MAX(ABS(AJ327-INDIRECT("'summary | ALG^({\gamma}) (high cost instances)'!AV"&amp;ROW('summary | ALG^({gamma}) (high c'!$AV$10)+(ROW()-15)/6)), ABS(AK327-INDIRECT("'summary | ALG^({\gamma}) (high cost instances)'!AW"&amp;ROW('summary | ALG^({gamma}) (high c'!$AW$10)+(ROW()-15)/6)), ABS(AL327-INDIRECT("'summary | ALG^({\gamma}) (high cost instances)'!AX"&amp;ROW('summary | ALG^({gamma}) (high c'!$AX$10)+(ROW()-15)/6)), ABS(AM327-INDIRECT("'summary | ALG^({\gamma}) (high cost instances)'!AY"&amp;ROW('summary | ALG^({gamma}) (high c'!$AY$10)+(ROW()-15)/6)))&lt;0.01, "ok", "not ok")</f>
        <v>ok</v>
      </c>
    </row>
    <row r="328">
      <c r="D328" s="80">
        <v>20.0</v>
      </c>
      <c r="E328" s="68" t="s">
        <v>47</v>
      </c>
      <c r="F328" s="21">
        <v>16516.44</v>
      </c>
      <c r="G328" s="21">
        <v>16516.44</v>
      </c>
      <c r="H328" s="21">
        <v>0.0</v>
      </c>
      <c r="I328" s="21">
        <v>0.664389848709106</v>
      </c>
      <c r="J328" s="58"/>
      <c r="K328" s="21">
        <v>14883.64</v>
      </c>
      <c r="L328" s="21">
        <v>14883.64</v>
      </c>
      <c r="M328" s="21">
        <v>0.0</v>
      </c>
      <c r="N328" s="21">
        <v>2.04382133483887</v>
      </c>
      <c r="O328" s="58"/>
      <c r="P328" s="21">
        <v>14137.48</v>
      </c>
      <c r="Q328" s="21">
        <v>14137.32</v>
      </c>
      <c r="R328" s="21">
        <v>1.13174342246053E-5</v>
      </c>
      <c r="S328" s="21">
        <v>8.73935794830322</v>
      </c>
      <c r="T328" s="58"/>
      <c r="U328" s="93">
        <v>13086.47</v>
      </c>
      <c r="V328" s="93">
        <v>13086.47</v>
      </c>
      <c r="W328" s="93">
        <v>0.0</v>
      </c>
      <c r="X328" s="93">
        <v>8.88904428482056</v>
      </c>
      <c r="Y328" s="58"/>
      <c r="Z328" s="21">
        <v>13011.55</v>
      </c>
      <c r="AA328" s="21">
        <v>13011.55</v>
      </c>
      <c r="AB328" s="21">
        <v>0.0</v>
      </c>
      <c r="AC328" s="21">
        <v>6.50696492195129</v>
      </c>
      <c r="AD328" s="58"/>
      <c r="AE328" s="21">
        <v>13619.48</v>
      </c>
      <c r="AF328" s="21">
        <v>13619.48</v>
      </c>
      <c r="AG328" s="21">
        <v>0.0</v>
      </c>
      <c r="AH328" s="21">
        <v>270.602545022964</v>
      </c>
      <c r="AI328" s="58"/>
      <c r="AJ328" s="21">
        <v>16516.44</v>
      </c>
      <c r="AK328" s="21">
        <v>16516.44</v>
      </c>
      <c r="AL328" s="21">
        <v>0.0</v>
      </c>
      <c r="AM328" s="21">
        <v>1.11172819137573</v>
      </c>
      <c r="AN328" s="58"/>
    </row>
    <row r="329">
      <c r="E329" s="68" t="s">
        <v>48</v>
      </c>
      <c r="F329" s="21">
        <v>17306.22</v>
      </c>
      <c r="G329" s="21">
        <v>17306.22</v>
      </c>
      <c r="H329" s="21">
        <v>0.0</v>
      </c>
      <c r="I329" s="21">
        <v>0.498448371887207</v>
      </c>
      <c r="J329" s="58"/>
      <c r="K329" s="21">
        <v>16203.22</v>
      </c>
      <c r="L329" s="21">
        <v>16203.22</v>
      </c>
      <c r="M329" s="21">
        <v>0.0</v>
      </c>
      <c r="N329" s="21">
        <v>1.0182728767395</v>
      </c>
      <c r="O329" s="58"/>
      <c r="P329" s="21">
        <v>14018.85</v>
      </c>
      <c r="Q329" s="21">
        <v>14018.85</v>
      </c>
      <c r="R329" s="21">
        <v>0.0</v>
      </c>
      <c r="S329" s="21">
        <v>1.78253602981567</v>
      </c>
      <c r="T329" s="58"/>
      <c r="U329" s="93">
        <v>13166.54</v>
      </c>
      <c r="V329" s="93">
        <v>13166.54</v>
      </c>
      <c r="W329" s="93">
        <v>0.0</v>
      </c>
      <c r="X329" s="93">
        <v>2.52823925018311</v>
      </c>
      <c r="Y329" s="58"/>
      <c r="Z329" s="21">
        <v>13163.57</v>
      </c>
      <c r="AA329" s="21">
        <v>13163.57</v>
      </c>
      <c r="AB329" s="21">
        <v>0.0</v>
      </c>
      <c r="AC329" s="21">
        <v>4.38140177726746</v>
      </c>
      <c r="AD329" s="58"/>
      <c r="AE329" s="21">
        <v>14099.01</v>
      </c>
      <c r="AF329" s="21">
        <v>14099.01</v>
      </c>
      <c r="AG329" s="21">
        <v>0.0</v>
      </c>
      <c r="AH329" s="21">
        <v>5.8144223690033</v>
      </c>
      <c r="AI329" s="58"/>
      <c r="AJ329" s="21">
        <v>17306.22</v>
      </c>
      <c r="AK329" s="21">
        <v>17306.22</v>
      </c>
      <c r="AL329" s="21">
        <v>0.0</v>
      </c>
      <c r="AM329" s="21">
        <v>0.90975022315979</v>
      </c>
      <c r="AN329" s="58"/>
    </row>
    <row r="330">
      <c r="E330" s="68" t="s">
        <v>49</v>
      </c>
      <c r="F330" s="21">
        <v>17258.39</v>
      </c>
      <c r="G330" s="21">
        <v>17258.39</v>
      </c>
      <c r="H330" s="21">
        <v>0.0</v>
      </c>
      <c r="I330" s="21">
        <v>0.213099002838135</v>
      </c>
      <c r="J330" s="58"/>
      <c r="K330" s="21">
        <v>15179.84</v>
      </c>
      <c r="L330" s="21">
        <v>15179.84</v>
      </c>
      <c r="M330" s="21">
        <v>0.0</v>
      </c>
      <c r="N330" s="21">
        <v>1.27736806869507</v>
      </c>
      <c r="O330" s="58"/>
      <c r="P330" s="21">
        <v>14198.75999201</v>
      </c>
      <c r="Q330" s="21">
        <v>14198.75999201</v>
      </c>
      <c r="R330" s="21">
        <v>0.0</v>
      </c>
      <c r="S330" s="21">
        <v>1.49905681610107</v>
      </c>
      <c r="T330" s="58"/>
      <c r="U330" s="93">
        <v>13229.86</v>
      </c>
      <c r="V330" s="93">
        <v>13229.86</v>
      </c>
      <c r="W330" s="93">
        <v>0.0</v>
      </c>
      <c r="X330" s="93">
        <v>3.89822602272034</v>
      </c>
      <c r="Y330" s="58"/>
      <c r="Z330" s="21">
        <v>13106.96</v>
      </c>
      <c r="AA330" s="21">
        <v>13106.96</v>
      </c>
      <c r="AB330" s="21">
        <v>0.0</v>
      </c>
      <c r="AC330" s="21">
        <v>3.6249668598175</v>
      </c>
      <c r="AD330" s="58"/>
      <c r="AE330" s="21">
        <v>14335.52</v>
      </c>
      <c r="AF330" s="21">
        <v>14335.52</v>
      </c>
      <c r="AG330" s="21">
        <v>0.0</v>
      </c>
      <c r="AH330" s="21">
        <v>6.59294581413269</v>
      </c>
      <c r="AI330" s="58"/>
      <c r="AJ330" s="21">
        <v>17242.43</v>
      </c>
      <c r="AK330" s="21">
        <v>17242.43</v>
      </c>
      <c r="AL330" s="21">
        <v>0.0</v>
      </c>
      <c r="AM330" s="21">
        <v>0.778994083404541</v>
      </c>
      <c r="AN330" s="58"/>
    </row>
    <row r="331">
      <c r="E331" s="68" t="s">
        <v>50</v>
      </c>
      <c r="F331" s="21">
        <v>17533.44</v>
      </c>
      <c r="G331" s="21">
        <v>17533.44</v>
      </c>
      <c r="H331" s="21">
        <v>0.0</v>
      </c>
      <c r="I331" s="21">
        <v>1.01595425605774</v>
      </c>
      <c r="J331" s="58"/>
      <c r="K331" s="21">
        <v>17367.3</v>
      </c>
      <c r="L331" s="21">
        <v>17367.3</v>
      </c>
      <c r="M331" s="21">
        <v>0.0</v>
      </c>
      <c r="N331" s="21">
        <v>5.19738268852234</v>
      </c>
      <c r="O331" s="58"/>
      <c r="P331" s="21">
        <v>14689.72</v>
      </c>
      <c r="Q331" s="21">
        <v>14689.72</v>
      </c>
      <c r="R331" s="21">
        <v>0.0</v>
      </c>
      <c r="S331" s="21">
        <v>8.28088784217835</v>
      </c>
      <c r="T331" s="58"/>
      <c r="U331" s="93">
        <v>13336.93</v>
      </c>
      <c r="V331" s="93">
        <v>13336.93</v>
      </c>
      <c r="W331" s="93">
        <v>0.0</v>
      </c>
      <c r="X331" s="93">
        <v>13.1403150558472</v>
      </c>
      <c r="Y331" s="58"/>
      <c r="Z331" s="21">
        <v>13312.5499296366</v>
      </c>
      <c r="AA331" s="21">
        <v>13312.5499296367</v>
      </c>
      <c r="AB331" s="21">
        <v>0.0</v>
      </c>
      <c r="AC331" s="21">
        <v>24.4406688213348</v>
      </c>
      <c r="AD331" s="58"/>
      <c r="AE331" s="21">
        <v>13910.83</v>
      </c>
      <c r="AF331" s="21">
        <v>13910.83</v>
      </c>
      <c r="AG331" s="21">
        <v>0.0</v>
      </c>
      <c r="AH331" s="21">
        <v>45.5833885669708</v>
      </c>
      <c r="AI331" s="58"/>
      <c r="AJ331" s="21">
        <v>17533.44</v>
      </c>
      <c r="AK331" s="21">
        <v>17533.44</v>
      </c>
      <c r="AL331" s="21">
        <v>0.0</v>
      </c>
      <c r="AM331" s="21">
        <v>1.49794435501099</v>
      </c>
      <c r="AN331" s="58"/>
    </row>
    <row r="332">
      <c r="E332" s="68" t="s">
        <v>51</v>
      </c>
      <c r="F332" s="21">
        <v>17994.11</v>
      </c>
      <c r="G332" s="21">
        <v>17994.11</v>
      </c>
      <c r="H332" s="21">
        <v>0.0</v>
      </c>
      <c r="I332" s="21">
        <v>0.786012649536133</v>
      </c>
      <c r="J332" s="58"/>
      <c r="K332" s="21">
        <v>15484.06</v>
      </c>
      <c r="L332" s="21">
        <v>15484.06</v>
      </c>
      <c r="M332" s="21">
        <v>0.0</v>
      </c>
      <c r="N332" s="21">
        <v>3.46863794326782</v>
      </c>
      <c r="O332" s="58"/>
      <c r="P332" s="21">
        <v>15353.69</v>
      </c>
      <c r="Q332" s="21">
        <v>15353.69</v>
      </c>
      <c r="R332" s="21">
        <v>0.0</v>
      </c>
      <c r="S332" s="21">
        <v>5.86450028419495</v>
      </c>
      <c r="T332" s="58"/>
      <c r="U332" s="93">
        <v>14431.05</v>
      </c>
      <c r="V332" s="93">
        <v>14431.05</v>
      </c>
      <c r="W332" s="93">
        <v>0.0</v>
      </c>
      <c r="X332" s="93">
        <v>10.1179170608521</v>
      </c>
      <c r="Y332" s="58"/>
      <c r="Z332" s="21">
        <v>14156.62</v>
      </c>
      <c r="AA332" s="21">
        <v>14156.62</v>
      </c>
      <c r="AB332" s="21">
        <v>0.0</v>
      </c>
      <c r="AC332" s="21">
        <v>13.3415598869324</v>
      </c>
      <c r="AD332" s="58"/>
      <c r="AE332" s="21">
        <v>15368.12</v>
      </c>
      <c r="AF332" s="21">
        <v>15368.12</v>
      </c>
      <c r="AG332" s="21">
        <v>0.0</v>
      </c>
      <c r="AH332" s="21">
        <v>413.216974973679</v>
      </c>
      <c r="AI332" s="58"/>
      <c r="AJ332" s="21">
        <v>17994.11</v>
      </c>
      <c r="AK332" s="21">
        <v>17994.11</v>
      </c>
      <c r="AL332" s="21">
        <v>0.0</v>
      </c>
      <c r="AM332" s="21">
        <v>2.7831711769104</v>
      </c>
      <c r="AN332" s="58"/>
    </row>
    <row r="333">
      <c r="E333" s="57" t="s">
        <v>21</v>
      </c>
      <c r="F333" s="26">
        <f t="shared" ref="F333:G333" si="222">AVERAGE(F328:F332)</f>
        <v>17321.72</v>
      </c>
      <c r="G333" s="26">
        <f t="shared" si="222"/>
        <v>17321.72</v>
      </c>
      <c r="H333" s="26">
        <f>100*AVERAGE(H328:H332)</f>
        <v>0</v>
      </c>
      <c r="I333" s="26">
        <f>AVERAGE(I328:I332)</f>
        <v>0.6355808258</v>
      </c>
      <c r="J333" s="59" t="str">
        <f>IF(MAX(ABS($F333-INDIRECT("'summary | ALG^({\gamma}) (high cost instances)'!F"&amp;ROW('summary | ALG^({gamma}) (low co'!$F$10)+(ROW()-15)/6)), ABS($G333-INDIRECT("'summary | ALG^({\gamma}) (high cost instances)'!G"&amp;ROW('summary | ALG^({gamma}) (low co'!$G$10)+(ROW()-15)/6)), ABS($H333-INDIRECT("'summary | ALG^({\gamma}) (high cost instances)'!H"&amp;ROW('summary | ALG^({gamma}) (low co'!$H$10)+(ROW()-15)/6)), ABS($I333-INDIRECT("'summary | ALG^({\gamma}) (high cost instances)'!I"&amp;ROW('summary | ALG^({gamma}) (high c'!$I$10)+(ROW()-15)/6)))&lt;0.001, "ok", "not ok")</f>
        <v>ok</v>
      </c>
      <c r="K333" s="26">
        <f t="shared" ref="K333:L333" si="223">AVERAGE(K328:K332)</f>
        <v>15823.612</v>
      </c>
      <c r="L333" s="26">
        <f t="shared" si="223"/>
        <v>15823.612</v>
      </c>
      <c r="M333" s="26">
        <f>100*AVERAGE(M328:M332)</f>
        <v>0</v>
      </c>
      <c r="N333" s="26">
        <f>AVERAGE(N328:N332)</f>
        <v>2.601096582</v>
      </c>
      <c r="O333" s="59" t="str">
        <f>IF(MAX(ABS(K333-INDIRECT("'summary | ALG^({\gamma}) (high cost instances)'!L"&amp;ROW('summary | ALG^({gamma}) (high c'!$L$10)+(ROW()-15)/6)), ABS(L333-INDIRECT("'summary | ALG^({\gamma}) (high cost instances)'!M"&amp;ROW('summary | ALG^({gamma}) (high c'!$M$10)+(ROW()-15)/6)), ABS($M333-INDIRECT("'summary | ALG^({\gamma}) (high cost instances)'!N"&amp;ROW('summary | ALG^({gamma}) (high c'!$N$10)+(ROW()-15)/6)), ABS($N333-INDIRECT("'summary | ALG^({\gamma}) (high cost instances)'!O"&amp;ROW('summary | ALG^({gamma}) (high c'!$O$10)+(ROW()-15)/6)))&lt;0.00001, "ok", "not ok")</f>
        <v>ok</v>
      </c>
      <c r="P333" s="26">
        <f t="shared" ref="P333:Q333" si="224">AVERAGE(P328:P332)</f>
        <v>14479.7</v>
      </c>
      <c r="Q333" s="26">
        <f t="shared" si="224"/>
        <v>14479.668</v>
      </c>
      <c r="R333" s="26">
        <f>100*AVERAGE(R328:R332)</f>
        <v>0.0002263486845</v>
      </c>
      <c r="S333" s="26">
        <f>AVERAGE(S328:S332)</f>
        <v>5.233267784</v>
      </c>
      <c r="T333" s="59" t="str">
        <f>IF(MAX(ABS(P333-INDIRECT("'summary | ALG^({\gamma}) (high cost instances)'!R"&amp;ROW('summary | ALG^({gamma}) (high c'!R$10)+(ROW()-15)/6)), ABS(Q333-INDIRECT("'summary | ALG^({\gamma}) (high cost instances)'!S"&amp;ROW('summary | ALG^({gamma}) (high c'!$S$10)+(ROW()-15)/6)), ABS(R333-INDIRECT("'summary | ALG^({\gamma}) (high cost instances)'!T"&amp;ROW('summary | ALG^({gamma}) (high c'!$T$10)+(ROW()-15)/6)), ABS(S333-INDIRECT("'summary | ALG^({\gamma}) (high cost instances)'!U"&amp;ROW('summary | ALG^({gamma}) (high c'!$U$10)+(ROW()-15)/6)))&lt;0.01, "ok", "not ok")</f>
        <v>ok</v>
      </c>
      <c r="U333" s="26">
        <f t="shared" ref="U333:V333" si="225">AVERAGE(U328:U332)</f>
        <v>13450.17</v>
      </c>
      <c r="V333" s="26">
        <f t="shared" si="225"/>
        <v>13450.17</v>
      </c>
      <c r="W333" s="26">
        <f>100*AVERAGE(W328:W332)</f>
        <v>0</v>
      </c>
      <c r="X333" s="26">
        <f>AVERAGE(X328:X332)</f>
        <v>7.714748335</v>
      </c>
      <c r="Y333" s="59" t="str">
        <f>IF(MAX(ABS(U333-INDIRECT("'summary | ALG^({\gamma}) (high cost instances)'!X"&amp;ROW('summary | ALG^({gamma}) (high c'!X$10)+(ROW()-15)/6)), ABS(V333-INDIRECT("'summary | ALG^({\gamma}) (high cost instances)'!Y"&amp;ROW('summary | ALG^({gamma}) (high c'!Y$10)+(ROW()-15)/6)), ABS(W333-INDIRECT("'summary | ALG^({\gamma}) (high cost instances)'!Z"&amp;ROW('summary | ALG^({gamma}) (high c'!Z$10)+(ROW()-15)/6)), ABS(X333-INDIRECT("'summary | ALG^({\gamma}) (high cost instances)'!AA"&amp;ROW('summary | ALG^({gamma}) (high c'!AA$10)+(ROW()-15)/6)))&lt;0.00001, "ok", "not ok")</f>
        <v>ok</v>
      </c>
      <c r="Z333" s="26">
        <f t="shared" ref="Z333:AA333" si="226">AVERAGE(Z328:Z332)</f>
        <v>13350.24999</v>
      </c>
      <c r="AA333" s="26">
        <f t="shared" si="226"/>
        <v>13350.24999</v>
      </c>
      <c r="AB333" s="26">
        <f>100*AVERAGE(AB328:AB332)</f>
        <v>0</v>
      </c>
      <c r="AC333" s="26">
        <f>AVERAGE(AC328:AC332)</f>
        <v>10.45911245</v>
      </c>
      <c r="AD333" s="59" t="str">
        <f>IF(MAX(ABS(Z333-INDIRECT("'summary | ALG^({\gamma}) (high cost instances)'!AD"&amp;ROW('summary | ALG^({gamma}) (high c'!AD$10)+(ROW()-15)/6)), ABS(AA333-INDIRECT("'summary | ALG^({\gamma}) (high cost instances)'!AE"&amp;ROW('summary | ALG^({gamma}) (high c'!AE$10)+(ROW()-15)/6)), ABS(AB333-INDIRECT("'summary | ALG^({\gamma}) (high cost instances)'!AF"&amp;ROW('summary | ALG^({gamma}) (high c'!AF$10)+(ROW()-15)/6)), ABS(AC333-INDIRECT("'summary | ALG^({\gamma}) (high cost instances)'!AG"&amp;ROW('summary | ALG^({gamma}) (high c'!AG$10)+(ROW()-15)/6)))&lt;0.01, "ok", "not ok")</f>
        <v>ok</v>
      </c>
      <c r="AE333" s="26">
        <f t="shared" ref="AE333:AF333" si="227">AVERAGE(AE328:AE332)</f>
        <v>14266.592</v>
      </c>
      <c r="AF333" s="26">
        <f t="shared" si="227"/>
        <v>14266.592</v>
      </c>
      <c r="AG333" s="26">
        <f>100*AVERAGE(AG328:AG332)</f>
        <v>0</v>
      </c>
      <c r="AH333" s="26">
        <f>AVERAGE(AH328:AH332)</f>
        <v>148.3620553</v>
      </c>
      <c r="AI333" s="59" t="str">
        <f>IF(MAX(ABS(AE333-INDIRECT("'summary | ALG^({\gamma}) (high cost instances)'!AJ"&amp;ROW('summary | ALG^({gamma}) (high c'!$AJ$10)+(ROW()-15)/6)), ABS(AF333-INDIRECT("'summary | ALG^({\gamma}) (high cost instances)'!AK"&amp;ROW('summary | ALG^({gamma}) (high c'!$AK$10)+(ROW()-15)/6)), ABS(AG333-INDIRECT("'summary | ALG^({\gamma}) (high cost instances)'!AL"&amp;ROW('summary | ALG^({gamma}) (high c'!$AL$10)+(ROW()-15)/6)), ABS(AH333-INDIRECT("'summary | ALG^({\gamma}) (high cost instances)'!AM"&amp;ROW('summary | ALG^({gamma}) (high c'!$AM$10)+(ROW()-15)/6)))&lt;0.01, "ok", "not ok")</f>
        <v>ok</v>
      </c>
      <c r="AJ333" s="26">
        <f t="shared" ref="AJ333:AK333" si="228">AVERAGE(AJ328:AJ332)</f>
        <v>17318.528</v>
      </c>
      <c r="AK333" s="26">
        <f t="shared" si="228"/>
        <v>17318.528</v>
      </c>
      <c r="AL333" s="26">
        <f>100*AVERAGE(AL328:AL332)</f>
        <v>0</v>
      </c>
      <c r="AM333" s="26">
        <f>AVERAGE(AM328:AM332)</f>
        <v>1.416317606</v>
      </c>
      <c r="AN333" s="59" t="str">
        <f>IF(MAX(ABS(AJ333-INDIRECT("'summary | ALG^({\gamma}) (high cost instances)'!AV"&amp;ROW('summary | ALG^({gamma}) (high c'!$AV$10)+(ROW()-15)/6)), ABS(AK333-INDIRECT("'summary | ALG^({\gamma}) (high cost instances)'!AW"&amp;ROW('summary | ALG^({gamma}) (high c'!$AW$10)+(ROW()-15)/6)), ABS(AL333-INDIRECT("'summary | ALG^({\gamma}) (high cost instances)'!AX"&amp;ROW('summary | ALG^({gamma}) (high c'!$AX$10)+(ROW()-15)/6)), ABS(AM333-INDIRECT("'summary | ALG^({\gamma}) (high cost instances)'!AY"&amp;ROW('summary | ALG^({gamma}) (high c'!$AY$10)+(ROW()-15)/6)))&lt;0.01, "ok", "not ok")</f>
        <v>ok</v>
      </c>
    </row>
    <row r="334">
      <c r="D334" s="80">
        <v>25.0</v>
      </c>
      <c r="E334" s="68" t="s">
        <v>52</v>
      </c>
      <c r="F334" s="21">
        <v>18775.41</v>
      </c>
      <c r="G334" s="21">
        <v>18775.41</v>
      </c>
      <c r="H334" s="21">
        <v>0.0</v>
      </c>
      <c r="I334" s="21">
        <v>0.499631881713867</v>
      </c>
      <c r="J334" s="58"/>
      <c r="K334" s="21">
        <v>17132.81</v>
      </c>
      <c r="L334" s="21">
        <v>17132.81</v>
      </c>
      <c r="M334" s="21">
        <v>0.0</v>
      </c>
      <c r="N334" s="21">
        <v>1.57925987243652</v>
      </c>
      <c r="O334" s="58"/>
      <c r="P334" s="21">
        <v>15119.96</v>
      </c>
      <c r="Q334" s="21">
        <v>15119.96</v>
      </c>
      <c r="R334" s="21">
        <v>0.0</v>
      </c>
      <c r="S334" s="21">
        <v>4.03640723228455</v>
      </c>
      <c r="T334" s="58"/>
      <c r="U334" s="93">
        <v>14344.86</v>
      </c>
      <c r="V334" s="93">
        <v>14344.49875</v>
      </c>
      <c r="W334" s="93">
        <v>2.5183236364417E-5</v>
      </c>
      <c r="X334" s="93">
        <v>7.43369722366333</v>
      </c>
      <c r="Y334" s="58"/>
      <c r="Z334" s="21">
        <v>14189.08</v>
      </c>
      <c r="AA334" s="21">
        <v>14189.08</v>
      </c>
      <c r="AB334" s="21">
        <v>0.0</v>
      </c>
      <c r="AC334" s="21">
        <v>9.94759488105774</v>
      </c>
      <c r="AD334" s="58"/>
      <c r="AE334" s="21">
        <v>15364.47</v>
      </c>
      <c r="AF334" s="21">
        <v>15364.47</v>
      </c>
      <c r="AG334" s="21">
        <v>0.0</v>
      </c>
      <c r="AH334" s="21">
        <v>5.19787693023682</v>
      </c>
      <c r="AI334" s="58"/>
      <c r="AJ334" s="21">
        <v>18731.99</v>
      </c>
      <c r="AK334" s="21">
        <v>18731.99</v>
      </c>
      <c r="AL334" s="21">
        <v>0.0</v>
      </c>
      <c r="AM334" s="21">
        <v>1.48943996429443</v>
      </c>
      <c r="AN334" s="58"/>
    </row>
    <row r="335">
      <c r="E335" s="68" t="s">
        <v>53</v>
      </c>
      <c r="F335" s="21">
        <v>19548.04</v>
      </c>
      <c r="G335" s="21">
        <v>19548.04</v>
      </c>
      <c r="H335" s="21">
        <v>0.0</v>
      </c>
      <c r="I335" s="21">
        <v>1.23482847213745</v>
      </c>
      <c r="J335" s="58"/>
      <c r="K335" s="21">
        <v>17291.14</v>
      </c>
      <c r="L335" s="21">
        <v>17291.14</v>
      </c>
      <c r="M335" s="21">
        <v>0.0</v>
      </c>
      <c r="N335" s="21">
        <v>19.0691468715668</v>
      </c>
      <c r="O335" s="58"/>
      <c r="P335" s="21">
        <v>16151.28</v>
      </c>
      <c r="Q335" s="21">
        <v>16151.28</v>
      </c>
      <c r="R335" s="21">
        <v>0.0</v>
      </c>
      <c r="S335" s="21">
        <v>27.9734134674072</v>
      </c>
      <c r="T335" s="58"/>
      <c r="U335" s="93">
        <v>15192.49</v>
      </c>
      <c r="V335" s="93">
        <v>15192.49</v>
      </c>
      <c r="W335" s="93">
        <v>0.0</v>
      </c>
      <c r="X335" s="93">
        <v>36.7343201637268</v>
      </c>
      <c r="Y335" s="58"/>
      <c r="Z335" s="21">
        <v>15024.58</v>
      </c>
      <c r="AA335" s="21">
        <v>15024.58</v>
      </c>
      <c r="AB335" s="21">
        <v>0.0</v>
      </c>
      <c r="AC335" s="21">
        <v>27.7865929603577</v>
      </c>
      <c r="AD335" s="58"/>
      <c r="AE335" s="21">
        <v>15994.42</v>
      </c>
      <c r="AF335" s="21">
        <v>15994.42</v>
      </c>
      <c r="AG335" s="21">
        <v>0.0</v>
      </c>
      <c r="AH335" s="21">
        <v>1484.84680724144</v>
      </c>
      <c r="AI335" s="58"/>
      <c r="AJ335" s="21">
        <v>19533.92</v>
      </c>
      <c r="AK335" s="21">
        <v>19533.92</v>
      </c>
      <c r="AL335" s="21">
        <v>0.0</v>
      </c>
      <c r="AM335" s="21">
        <v>1.87488746643066</v>
      </c>
      <c r="AN335" s="58"/>
    </row>
    <row r="336">
      <c r="E336" s="68" t="s">
        <v>54</v>
      </c>
      <c r="F336" s="21">
        <v>21093.86</v>
      </c>
      <c r="G336" s="21">
        <v>21093.86</v>
      </c>
      <c r="H336" s="21">
        <v>0.0</v>
      </c>
      <c r="I336" s="21">
        <v>12.9885041713715</v>
      </c>
      <c r="J336" s="58"/>
      <c r="K336" s="21">
        <v>16991.59</v>
      </c>
      <c r="L336" s="21">
        <v>16991.59</v>
      </c>
      <c r="M336" s="21">
        <v>0.0</v>
      </c>
      <c r="N336" s="21">
        <v>38.7789559364319</v>
      </c>
      <c r="O336" s="58"/>
      <c r="P336" s="21">
        <v>17474.19</v>
      </c>
      <c r="Q336" s="21">
        <v>17474.19</v>
      </c>
      <c r="R336" s="21">
        <v>0.0</v>
      </c>
      <c r="S336" s="21">
        <v>9.32336902618408</v>
      </c>
      <c r="T336" s="58"/>
      <c r="U336" s="93">
        <v>16406.88</v>
      </c>
      <c r="V336" s="93">
        <v>16406.88</v>
      </c>
      <c r="W336" s="93">
        <v>0.0</v>
      </c>
      <c r="X336" s="93">
        <v>30.2629110813141</v>
      </c>
      <c r="Y336" s="58"/>
      <c r="Z336" s="21">
        <v>16233.6</v>
      </c>
      <c r="AA336" s="21">
        <v>16233.6</v>
      </c>
      <c r="AB336" s="21">
        <v>0.0</v>
      </c>
      <c r="AC336" s="21">
        <v>20.2159972190857</v>
      </c>
      <c r="AD336" s="58"/>
      <c r="AE336" s="21">
        <v>17162.79</v>
      </c>
      <c r="AF336" s="21">
        <v>17162.79</v>
      </c>
      <c r="AG336" s="21">
        <v>0.0</v>
      </c>
      <c r="AH336" s="21">
        <v>3175.68460917473</v>
      </c>
      <c r="AI336" s="58"/>
      <c r="AJ336" s="21">
        <v>21093.86</v>
      </c>
      <c r="AK336" s="21">
        <v>21093.86</v>
      </c>
      <c r="AL336" s="21">
        <v>0.0</v>
      </c>
      <c r="AM336" s="21">
        <v>34.5354647636414</v>
      </c>
      <c r="AN336" s="58"/>
    </row>
    <row r="337">
      <c r="E337" s="68" t="s">
        <v>55</v>
      </c>
      <c r="F337" s="21">
        <v>19442.13</v>
      </c>
      <c r="G337" s="21">
        <v>19442.13</v>
      </c>
      <c r="H337" s="21">
        <v>0.0</v>
      </c>
      <c r="I337" s="21">
        <v>0.251152753829956</v>
      </c>
      <c r="J337" s="58"/>
      <c r="K337" s="21">
        <v>19208.8</v>
      </c>
      <c r="L337" s="21">
        <v>19208.8</v>
      </c>
      <c r="M337" s="21">
        <v>0.0</v>
      </c>
      <c r="N337" s="21">
        <v>0.475573062896729</v>
      </c>
      <c r="O337" s="58"/>
      <c r="P337" s="21">
        <v>16013.76</v>
      </c>
      <c r="Q337" s="21">
        <v>16013.76</v>
      </c>
      <c r="R337" s="21">
        <v>0.0</v>
      </c>
      <c r="S337" s="21">
        <v>7.00777387619019</v>
      </c>
      <c r="T337" s="58"/>
      <c r="U337" s="93">
        <v>14941.56</v>
      </c>
      <c r="V337" s="93">
        <v>14941.56</v>
      </c>
      <c r="W337" s="93">
        <v>0.0</v>
      </c>
      <c r="X337" s="93">
        <v>5.31004881858826</v>
      </c>
      <c r="Y337" s="58"/>
      <c r="Z337" s="21">
        <v>14842.49</v>
      </c>
      <c r="AA337" s="21">
        <v>14842.49</v>
      </c>
      <c r="AB337" s="21">
        <v>0.0</v>
      </c>
      <c r="AC337" s="21">
        <v>13.8557291030884</v>
      </c>
      <c r="AD337" s="58"/>
      <c r="AE337" s="21">
        <v>15361.83</v>
      </c>
      <c r="AF337" s="21">
        <v>15361.83</v>
      </c>
      <c r="AG337" s="21">
        <v>0.0</v>
      </c>
      <c r="AH337" s="21">
        <v>7.10185194015503</v>
      </c>
      <c r="AI337" s="58"/>
      <c r="AJ337" s="21">
        <v>19269.33</v>
      </c>
      <c r="AK337" s="21">
        <v>19269.33</v>
      </c>
      <c r="AL337" s="21">
        <v>0.0</v>
      </c>
      <c r="AM337" s="21">
        <v>1.2167444229126</v>
      </c>
      <c r="AN337" s="58"/>
    </row>
    <row r="338">
      <c r="E338" s="68" t="s">
        <v>56</v>
      </c>
      <c r="F338" s="21">
        <v>20838.08</v>
      </c>
      <c r="G338" s="21">
        <v>20838.08</v>
      </c>
      <c r="H338" s="21">
        <v>0.0</v>
      </c>
      <c r="I338" s="21">
        <v>0.226146459579468</v>
      </c>
      <c r="J338" s="58"/>
      <c r="K338" s="21">
        <v>17750.02</v>
      </c>
      <c r="L338" s="21">
        <v>17750.02</v>
      </c>
      <c r="M338" s="21">
        <v>0.0</v>
      </c>
      <c r="N338" s="21">
        <v>3.05867910385132</v>
      </c>
      <c r="O338" s="58"/>
      <c r="P338" s="21">
        <v>17767.19</v>
      </c>
      <c r="Q338" s="21">
        <v>17767.19</v>
      </c>
      <c r="R338" s="21">
        <v>0.0</v>
      </c>
      <c r="S338" s="21">
        <v>3.23050332069397</v>
      </c>
      <c r="T338" s="58"/>
      <c r="U338" s="93">
        <v>17063.15</v>
      </c>
      <c r="V338" s="93">
        <v>17062.4683861671</v>
      </c>
      <c r="W338" s="93">
        <v>3.99465416915967E-5</v>
      </c>
      <c r="X338" s="93">
        <v>13.2118539810181</v>
      </c>
      <c r="Y338" s="58"/>
      <c r="Z338" s="21">
        <v>16709.2</v>
      </c>
      <c r="AA338" s="21">
        <v>16709.2</v>
      </c>
      <c r="AB338" s="21">
        <v>0.0</v>
      </c>
      <c r="AC338" s="21">
        <v>12.5085387229919</v>
      </c>
      <c r="AD338" s="58"/>
      <c r="AE338" s="21">
        <v>17677.01</v>
      </c>
      <c r="AF338" s="21">
        <v>17677.01</v>
      </c>
      <c r="AG338" s="21">
        <v>0.0</v>
      </c>
      <c r="AH338" s="21">
        <v>27.0119848251343</v>
      </c>
      <c r="AI338" s="58"/>
      <c r="AJ338" s="21">
        <v>20838.08</v>
      </c>
      <c r="AK338" s="21">
        <v>20838.08</v>
      </c>
      <c r="AL338" s="21">
        <v>0.0</v>
      </c>
      <c r="AM338" s="21">
        <v>1.25164175033569</v>
      </c>
      <c r="AN338" s="58"/>
    </row>
    <row r="339">
      <c r="E339" s="57" t="s">
        <v>21</v>
      </c>
      <c r="F339" s="26">
        <f t="shared" ref="F339:G339" si="229">AVERAGE(F334:F338)</f>
        <v>19939.504</v>
      </c>
      <c r="G339" s="26">
        <f t="shared" si="229"/>
        <v>19939.504</v>
      </c>
      <c r="H339" s="26">
        <f>100*AVERAGE(H334:H338)</f>
        <v>0</v>
      </c>
      <c r="I339" s="26">
        <f>AVERAGE(I334:I338)</f>
        <v>3.040052748</v>
      </c>
      <c r="J339" s="59" t="str">
        <f>IF(MAX(ABS($F339-INDIRECT("'summary | ALG^({\gamma}) (high cost instances)'!F"&amp;ROW('summary | ALG^({gamma}) (low co'!$F$10)+(ROW()-15)/6)), ABS($G339-INDIRECT("'summary | ALG^({\gamma}) (high cost instances)'!G"&amp;ROW('summary | ALG^({gamma}) (low co'!$G$10)+(ROW()-15)/6)), ABS($H339-INDIRECT("'summary | ALG^({\gamma}) (high cost instances)'!H"&amp;ROW('summary | ALG^({gamma}) (low co'!$H$10)+(ROW()-15)/6)), ABS($I339-INDIRECT("'summary | ALG^({\gamma}) (high cost instances)'!I"&amp;ROW('summary | ALG^({gamma}) (high c'!$I$10)+(ROW()-15)/6)))&lt;0.001, "ok", "not ok")</f>
        <v>ok</v>
      </c>
      <c r="K339" s="26">
        <f t="shared" ref="K339:L339" si="230">AVERAGE(K334:K338)</f>
        <v>17674.872</v>
      </c>
      <c r="L339" s="26">
        <f t="shared" si="230"/>
        <v>17674.872</v>
      </c>
      <c r="M339" s="26">
        <f>100*AVERAGE(M334:M338)</f>
        <v>0</v>
      </c>
      <c r="N339" s="26">
        <f>AVERAGE(N334:N338)</f>
        <v>12.59232297</v>
      </c>
      <c r="O339" s="59" t="str">
        <f>IF(MAX(ABS(K339-INDIRECT("'summary | ALG^({\gamma}) (high cost instances)'!L"&amp;ROW('summary | ALG^({gamma}) (high c'!$L$10)+(ROW()-15)/6)), ABS(L339-INDIRECT("'summary | ALG^({\gamma}) (high cost instances)'!M"&amp;ROW('summary | ALG^({gamma}) (high c'!$M$10)+(ROW()-15)/6)), ABS($M339-INDIRECT("'summary | ALG^({\gamma}) (high cost instances)'!N"&amp;ROW('summary | ALG^({gamma}) (high c'!$N$10)+(ROW()-15)/6)), ABS($N339-INDIRECT("'summary | ALG^({\gamma}) (high cost instances)'!O"&amp;ROW('summary | ALG^({gamma}) (high c'!$O$10)+(ROW()-15)/6)))&lt;0.00001, "ok", "not ok")</f>
        <v>ok</v>
      </c>
      <c r="P339" s="26">
        <f t="shared" ref="P339:Q339" si="231">AVERAGE(P334:P338)</f>
        <v>16505.276</v>
      </c>
      <c r="Q339" s="26">
        <f t="shared" si="231"/>
        <v>16505.276</v>
      </c>
      <c r="R339" s="26">
        <f>100*AVERAGE(R334:R338)</f>
        <v>0</v>
      </c>
      <c r="S339" s="26">
        <f>AVERAGE(S334:S338)</f>
        <v>10.31429338</v>
      </c>
      <c r="T339" s="59" t="str">
        <f>IF(MAX(ABS(P339-INDIRECT("'summary | ALG^({\gamma}) (high cost instances)'!R"&amp;ROW('summary | ALG^({gamma}) (high c'!R$10)+(ROW()-15)/6)), ABS(Q339-INDIRECT("'summary | ALG^({\gamma}) (high cost instances)'!S"&amp;ROW('summary | ALG^({gamma}) (high c'!$S$10)+(ROW()-15)/6)), ABS(R339-INDIRECT("'summary | ALG^({\gamma}) (high cost instances)'!T"&amp;ROW('summary | ALG^({gamma}) (high c'!$T$10)+(ROW()-15)/6)), ABS(S339-INDIRECT("'summary | ALG^({\gamma}) (high cost instances)'!U"&amp;ROW('summary | ALG^({gamma}) (high c'!$U$10)+(ROW()-15)/6)))&lt;0.01, "ok", "not ok")</f>
        <v>ok</v>
      </c>
      <c r="U339" s="26">
        <f t="shared" ref="U339:V339" si="232">AVERAGE(U334:U338)</f>
        <v>15589.788</v>
      </c>
      <c r="V339" s="26">
        <f t="shared" si="232"/>
        <v>15589.57943</v>
      </c>
      <c r="W339" s="26">
        <f>100*AVERAGE(W334:W338)</f>
        <v>0.001302595561</v>
      </c>
      <c r="X339" s="26">
        <f>AVERAGE(X334:X338)</f>
        <v>18.59056625</v>
      </c>
      <c r="Y339" s="59" t="str">
        <f>IF(MAX(ABS(U339-INDIRECT("'summary | ALG^({\gamma}) (high cost instances)'!X"&amp;ROW('summary | ALG^({gamma}) (high c'!X$10)+(ROW()-15)/6)), ABS(V339-INDIRECT("'summary | ALG^({\gamma}) (high cost instances)'!Y"&amp;ROW('summary | ALG^({gamma}) (high c'!Y$10)+(ROW()-15)/6)), ABS(W339-INDIRECT("'summary | ALG^({\gamma}) (high cost instances)'!Z"&amp;ROW('summary | ALG^({gamma}) (high c'!Z$10)+(ROW()-15)/6)), ABS(X339-INDIRECT("'summary | ALG^({\gamma}) (high cost instances)'!AA"&amp;ROW('summary | ALG^({gamma}) (high c'!AA$10)+(ROW()-15)/6)))&lt;0.00001, "ok", "not ok")</f>
        <v>ok</v>
      </c>
      <c r="Z339" s="26">
        <f t="shared" ref="Z339:AA339" si="233">AVERAGE(Z334:Z338)</f>
        <v>15399.79</v>
      </c>
      <c r="AA339" s="26">
        <f t="shared" si="233"/>
        <v>15399.79</v>
      </c>
      <c r="AB339" s="26">
        <f>100*AVERAGE(AB334:AB338)</f>
        <v>0</v>
      </c>
      <c r="AC339" s="26">
        <f>AVERAGE(AC334:AC338)</f>
        <v>16.86289058</v>
      </c>
      <c r="AD339" s="59" t="str">
        <f>IF(MAX(ABS(Z339-INDIRECT("'summary | ALG^({\gamma}) (high cost instances)'!AD"&amp;ROW('summary | ALG^({gamma}) (high c'!AD$10)+(ROW()-15)/6)), ABS(AA339-INDIRECT("'summary | ALG^({\gamma}) (high cost instances)'!AE"&amp;ROW('summary | ALG^({gamma}) (high c'!AE$10)+(ROW()-15)/6)), ABS(AB339-INDIRECT("'summary | ALG^({\gamma}) (high cost instances)'!AF"&amp;ROW('summary | ALG^({gamma}) (high c'!AF$10)+(ROW()-15)/6)), ABS(AC339-INDIRECT("'summary | ALG^({\gamma}) (high cost instances)'!AG"&amp;ROW('summary | ALG^({gamma}) (high c'!AG$10)+(ROW()-15)/6)))&lt;0.01, "ok", "not ok")</f>
        <v>ok</v>
      </c>
      <c r="AE339" s="26">
        <f t="shared" ref="AE339:AF339" si="234">AVERAGE(AE334:AE338)</f>
        <v>16312.104</v>
      </c>
      <c r="AF339" s="26">
        <f t="shared" si="234"/>
        <v>16312.104</v>
      </c>
      <c r="AG339" s="26">
        <f>100*AVERAGE(AG334:AG338)</f>
        <v>0</v>
      </c>
      <c r="AH339" s="26">
        <f>AVERAGE(AH334:AH338)</f>
        <v>939.968626</v>
      </c>
      <c r="AI339" s="59" t="str">
        <f>IF(MAX(ABS(AE339-INDIRECT("'summary | ALG^({\gamma}) (high cost instances)'!AJ"&amp;ROW('summary | ALG^({gamma}) (high c'!$AJ$10)+(ROW()-15)/6)), ABS(AF339-INDIRECT("'summary | ALG^({\gamma}) (high cost instances)'!AK"&amp;ROW('summary | ALG^({gamma}) (high c'!$AK$10)+(ROW()-15)/6)), ABS(AG339-INDIRECT("'summary | ALG^({\gamma}) (high cost instances)'!AL"&amp;ROW('summary | ALG^({gamma}) (high c'!$AL$10)+(ROW()-15)/6)), ABS(AH339-INDIRECT("'summary | ALG^({\gamma}) (high cost instances)'!AM"&amp;ROW('summary | ALG^({gamma}) (high c'!$AM$10)+(ROW()-15)/6)))&lt;0.01, "ok", "not ok")</f>
        <v>ok</v>
      </c>
      <c r="AJ339" s="26">
        <f t="shared" ref="AJ339:AK339" si="235">AVERAGE(AJ334:AJ338)</f>
        <v>19893.436</v>
      </c>
      <c r="AK339" s="26">
        <f t="shared" si="235"/>
        <v>19893.436</v>
      </c>
      <c r="AL339" s="26">
        <f>100*AVERAGE(AL334:AL338)</f>
        <v>0</v>
      </c>
      <c r="AM339" s="26">
        <f>AVERAGE(AM334:AM338)</f>
        <v>8.073635674</v>
      </c>
      <c r="AN339" s="59" t="str">
        <f>IF(MAX(ABS(AJ339-INDIRECT("'summary | ALG^({\gamma}) (high cost instances)'!AV"&amp;ROW('summary | ALG^({gamma}) (high c'!$AV$10)+(ROW()-15)/6)), ABS(AK339-INDIRECT("'summary | ALG^({\gamma}) (high cost instances)'!AW"&amp;ROW('summary | ALG^({gamma}) (high c'!$AW$10)+(ROW()-15)/6)), ABS(AL339-INDIRECT("'summary | ALG^({\gamma}) (high cost instances)'!AX"&amp;ROW('summary | ALG^({gamma}) (high c'!$AX$10)+(ROW()-15)/6)), ABS(AM339-INDIRECT("'summary | ALG^({\gamma}) (high cost instances)'!AY"&amp;ROW('summary | ALG^({gamma}) (high c'!$AY$10)+(ROW()-15)/6)))&lt;0.01, "ok", "not ok")</f>
        <v>ok</v>
      </c>
    </row>
    <row r="340">
      <c r="D340" s="80">
        <v>30.0</v>
      </c>
      <c r="E340" s="68" t="s">
        <v>57</v>
      </c>
      <c r="F340" s="21">
        <v>25859.37</v>
      </c>
      <c r="G340" s="21">
        <v>25859.37</v>
      </c>
      <c r="H340" s="21">
        <v>0.0</v>
      </c>
      <c r="I340" s="21">
        <v>15.8977859020233</v>
      </c>
      <c r="J340" s="58"/>
      <c r="K340" s="21">
        <v>25661.65</v>
      </c>
      <c r="L340" s="21">
        <v>25661.65</v>
      </c>
      <c r="M340" s="21">
        <v>0.0</v>
      </c>
      <c r="N340" s="21">
        <v>43.015438079834</v>
      </c>
      <c r="O340" s="58"/>
      <c r="P340" s="21">
        <v>21692.03</v>
      </c>
      <c r="Q340" s="21">
        <v>21692.03</v>
      </c>
      <c r="R340" s="21">
        <v>0.0</v>
      </c>
      <c r="S340" s="21">
        <v>655.774610757828</v>
      </c>
      <c r="T340" s="58"/>
      <c r="U340" s="93">
        <v>20745.41</v>
      </c>
      <c r="V340" s="93">
        <v>20745.41</v>
      </c>
      <c r="W340" s="93">
        <v>0.0</v>
      </c>
      <c r="X340" s="93">
        <v>129.340645074844</v>
      </c>
      <c r="Y340" s="58"/>
      <c r="Z340" s="21">
        <v>20521.56</v>
      </c>
      <c r="AA340" s="21">
        <v>20521.56</v>
      </c>
      <c r="AB340" s="21">
        <v>0.0</v>
      </c>
      <c r="AC340" s="21">
        <v>206.924770116806</v>
      </c>
      <c r="AD340" s="58"/>
      <c r="AE340" s="21">
        <v>21613.7</v>
      </c>
      <c r="AF340" s="21">
        <v>21613.7</v>
      </c>
      <c r="AG340" s="21">
        <v>0.0</v>
      </c>
      <c r="AH340" s="21">
        <v>5164.7390859127</v>
      </c>
      <c r="AI340" s="58"/>
      <c r="AJ340" s="21">
        <v>25859.37</v>
      </c>
      <c r="AK340" s="21">
        <v>25858.37</v>
      </c>
      <c r="AL340" s="21">
        <v>3.86707023410223E-5</v>
      </c>
      <c r="AM340" s="21">
        <v>31.5481402873993</v>
      </c>
      <c r="AN340" s="58"/>
    </row>
    <row r="341">
      <c r="E341" s="68" t="s">
        <v>58</v>
      </c>
      <c r="F341" s="21">
        <v>22821.13</v>
      </c>
      <c r="G341" s="21">
        <v>22821.13</v>
      </c>
      <c r="H341" s="21">
        <v>0.0</v>
      </c>
      <c r="I341" s="21">
        <v>1.35535454750061</v>
      </c>
      <c r="J341" s="58"/>
      <c r="K341" s="21">
        <v>22785.4</v>
      </c>
      <c r="L341" s="21">
        <v>22785.4</v>
      </c>
      <c r="M341" s="21">
        <v>0.0</v>
      </c>
      <c r="N341" s="21">
        <v>4.7278733253479</v>
      </c>
      <c r="O341" s="58"/>
      <c r="P341" s="21">
        <v>18932.0</v>
      </c>
      <c r="Q341" s="21">
        <v>18932.0</v>
      </c>
      <c r="R341" s="21">
        <v>0.0</v>
      </c>
      <c r="S341" s="21">
        <v>21.2342500686645</v>
      </c>
      <c r="T341" s="58"/>
      <c r="U341" s="93">
        <v>18083.33</v>
      </c>
      <c r="V341" s="93">
        <v>18083.33</v>
      </c>
      <c r="W341" s="93">
        <v>0.0</v>
      </c>
      <c r="X341" s="93">
        <v>26.4895131587982</v>
      </c>
      <c r="Y341" s="58"/>
      <c r="Z341" s="21">
        <v>17930.67</v>
      </c>
      <c r="AA341" s="21">
        <v>17930.67</v>
      </c>
      <c r="AB341" s="21">
        <v>0.0</v>
      </c>
      <c r="AC341" s="21">
        <v>124.056192874908</v>
      </c>
      <c r="AD341" s="58"/>
      <c r="AE341" s="21">
        <v>18987.89</v>
      </c>
      <c r="AF341" s="21">
        <v>18987.89</v>
      </c>
      <c r="AG341" s="21">
        <v>0.0</v>
      </c>
      <c r="AH341" s="21">
        <v>20.406343460083</v>
      </c>
      <c r="AI341" s="58"/>
      <c r="AJ341" s="21">
        <v>22821.13</v>
      </c>
      <c r="AK341" s="21">
        <v>22821.13</v>
      </c>
      <c r="AL341" s="21">
        <v>0.0</v>
      </c>
      <c r="AM341" s="21">
        <v>2.79326486587524</v>
      </c>
      <c r="AN341" s="58"/>
    </row>
    <row r="342">
      <c r="E342" s="68" t="s">
        <v>59</v>
      </c>
      <c r="F342" s="21">
        <v>25751.21</v>
      </c>
      <c r="G342" s="21">
        <v>25751.21</v>
      </c>
      <c r="H342" s="21">
        <v>0.0</v>
      </c>
      <c r="I342" s="21">
        <v>0.541033744812012</v>
      </c>
      <c r="J342" s="58"/>
      <c r="K342" s="21">
        <v>23212.53</v>
      </c>
      <c r="L342" s="21">
        <v>23212.53</v>
      </c>
      <c r="M342" s="21">
        <v>0.0</v>
      </c>
      <c r="N342" s="21">
        <v>3.11528992652893</v>
      </c>
      <c r="O342" s="58"/>
      <c r="P342" s="21">
        <v>21780.74</v>
      </c>
      <c r="Q342" s="21">
        <v>21780.74</v>
      </c>
      <c r="R342" s="21">
        <v>0.0</v>
      </c>
      <c r="S342" s="21">
        <v>6.93337416648865</v>
      </c>
      <c r="T342" s="58"/>
      <c r="U342" s="93">
        <v>20793.35</v>
      </c>
      <c r="V342" s="93">
        <v>20793.35</v>
      </c>
      <c r="W342" s="93">
        <v>0.0</v>
      </c>
      <c r="X342" s="93">
        <v>25.1391279697418</v>
      </c>
      <c r="Y342" s="58"/>
      <c r="Z342" s="21">
        <v>20694.23</v>
      </c>
      <c r="AA342" s="21">
        <v>20694.23</v>
      </c>
      <c r="AB342" s="21">
        <v>0.0</v>
      </c>
      <c r="AC342" s="21">
        <v>38.7697651386261</v>
      </c>
      <c r="AD342" s="58"/>
      <c r="AE342" s="21">
        <v>21678.46</v>
      </c>
      <c r="AF342" s="21">
        <v>21678.46</v>
      </c>
      <c r="AG342" s="21">
        <v>0.0</v>
      </c>
      <c r="AH342" s="21">
        <v>18.6904721260071</v>
      </c>
      <c r="AI342" s="58"/>
      <c r="AJ342" s="21">
        <v>25751.21</v>
      </c>
      <c r="AK342" s="21">
        <v>25751.21</v>
      </c>
      <c r="AL342" s="21">
        <v>0.0</v>
      </c>
      <c r="AM342" s="21">
        <v>2.56600570678711</v>
      </c>
      <c r="AN342" s="58"/>
    </row>
    <row r="343">
      <c r="E343" s="68" t="s">
        <v>60</v>
      </c>
      <c r="F343" s="21">
        <v>20758.99</v>
      </c>
      <c r="G343" s="21">
        <v>20758.99</v>
      </c>
      <c r="H343" s="21">
        <v>0.0</v>
      </c>
      <c r="I343" s="21">
        <v>0.839503765106201</v>
      </c>
      <c r="J343" s="58"/>
      <c r="K343" s="21">
        <v>20479.05</v>
      </c>
      <c r="L343" s="21">
        <v>20479.05</v>
      </c>
      <c r="M343" s="21">
        <v>0.0</v>
      </c>
      <c r="N343" s="21">
        <v>2.02140092849731</v>
      </c>
      <c r="O343" s="58"/>
      <c r="P343" s="21">
        <v>17298.06</v>
      </c>
      <c r="Q343" s="21">
        <v>17298.06</v>
      </c>
      <c r="R343" s="21">
        <v>0.0</v>
      </c>
      <c r="S343" s="21">
        <v>17.2484200000763</v>
      </c>
      <c r="T343" s="58"/>
      <c r="U343" s="93">
        <v>16108.22</v>
      </c>
      <c r="V343" s="93">
        <v>16108.22</v>
      </c>
      <c r="W343" s="93">
        <v>0.0</v>
      </c>
      <c r="X343" s="93">
        <v>18.46959400177</v>
      </c>
      <c r="Y343" s="58"/>
      <c r="Z343" s="21">
        <v>15949.17</v>
      </c>
      <c r="AA343" s="21">
        <v>15949.17</v>
      </c>
      <c r="AB343" s="21">
        <v>0.0</v>
      </c>
      <c r="AC343" s="21">
        <v>26.3087368011475</v>
      </c>
      <c r="AD343" s="58"/>
      <c r="AE343" s="21">
        <v>16967.57</v>
      </c>
      <c r="AF343" s="21">
        <v>16967.57</v>
      </c>
      <c r="AG343" s="21">
        <v>0.0</v>
      </c>
      <c r="AH343" s="21">
        <v>37.0816130638123</v>
      </c>
      <c r="AI343" s="58"/>
      <c r="AJ343" s="21">
        <v>20608.78</v>
      </c>
      <c r="AK343" s="21">
        <v>20608.78</v>
      </c>
      <c r="AL343" s="21">
        <v>0.0</v>
      </c>
      <c r="AM343" s="21">
        <v>2.27061319351196</v>
      </c>
      <c r="AN343" s="58"/>
    </row>
    <row r="344">
      <c r="E344" s="68" t="s">
        <v>61</v>
      </c>
      <c r="F344" s="21">
        <v>21211.37</v>
      </c>
      <c r="G344" s="21">
        <v>21211.37</v>
      </c>
      <c r="H344" s="21">
        <v>0.0</v>
      </c>
      <c r="I344" s="21">
        <v>11.5362842082977</v>
      </c>
      <c r="J344" s="58"/>
      <c r="K344" s="21">
        <v>17401.7099976167</v>
      </c>
      <c r="L344" s="21">
        <v>17401.7099976167</v>
      </c>
      <c r="M344" s="21">
        <v>0.0</v>
      </c>
      <c r="N344" s="21">
        <v>29.4140682220459</v>
      </c>
      <c r="O344" s="58"/>
      <c r="P344" s="21">
        <v>18170.43</v>
      </c>
      <c r="Q344" s="21">
        <v>18170.43</v>
      </c>
      <c r="R344" s="21">
        <v>0.0</v>
      </c>
      <c r="S344" s="21">
        <v>51.5432450771332</v>
      </c>
      <c r="T344" s="58"/>
      <c r="U344" s="93">
        <v>17007.78</v>
      </c>
      <c r="V344" s="93">
        <v>17007.78</v>
      </c>
      <c r="W344" s="93">
        <v>0.0</v>
      </c>
      <c r="X344" s="93">
        <v>84.9301729202271</v>
      </c>
      <c r="Y344" s="58"/>
      <c r="Z344" s="21">
        <v>16881.21</v>
      </c>
      <c r="AA344" s="21">
        <v>16881.21</v>
      </c>
      <c r="AB344" s="21">
        <v>0.0</v>
      </c>
      <c r="AC344" s="21">
        <v>265.909559965134</v>
      </c>
      <c r="AD344" s="58"/>
      <c r="AE344" s="21">
        <v>18028.79</v>
      </c>
      <c r="AF344" s="21">
        <v>18028.79</v>
      </c>
      <c r="AG344" s="21">
        <v>0.0</v>
      </c>
      <c r="AH344" s="21">
        <v>2647.90326189995</v>
      </c>
      <c r="AI344" s="58"/>
      <c r="AJ344" s="21">
        <v>21139.65</v>
      </c>
      <c r="AK344" s="21">
        <v>21139.65</v>
      </c>
      <c r="AL344" s="21">
        <v>0.0</v>
      </c>
      <c r="AM344" s="21">
        <v>19.5393345355988</v>
      </c>
      <c r="AN344" s="58"/>
    </row>
    <row r="345">
      <c r="E345" s="57" t="s">
        <v>21</v>
      </c>
      <c r="F345" s="26">
        <f t="shared" ref="F345:G345" si="236">AVERAGE(F340:F344)</f>
        <v>23280.414</v>
      </c>
      <c r="G345" s="26">
        <f t="shared" si="236"/>
        <v>23280.414</v>
      </c>
      <c r="H345" s="26">
        <f>100*AVERAGE(H340:H344)</f>
        <v>0</v>
      </c>
      <c r="I345" s="26">
        <f>AVERAGE(I340:I344)</f>
        <v>6.033992434</v>
      </c>
      <c r="J345" s="59" t="str">
        <f>IF(MAX(ABS($F345-INDIRECT("'summary | ALG^({\gamma}) (high cost instances)'!F"&amp;ROW('summary | ALG^({gamma}) (low co'!$F$10)+(ROW()-15)/6)), ABS($G345-INDIRECT("'summary | ALG^({\gamma}) (high cost instances)'!G"&amp;ROW('summary | ALG^({gamma}) (low co'!$G$10)+(ROW()-15)/6)), ABS($H345-INDIRECT("'summary | ALG^({\gamma}) (high cost instances)'!H"&amp;ROW('summary | ALG^({gamma}) (low co'!$H$10)+(ROW()-15)/6)), ABS($I345-INDIRECT("'summary | ALG^({\gamma}) (high cost instances)'!I"&amp;ROW('summary | ALG^({gamma}) (high c'!$I$10)+(ROW()-15)/6)))&lt;0.001, "ok", "not ok")</f>
        <v>ok</v>
      </c>
      <c r="K345" s="26">
        <f t="shared" ref="K345:L345" si="237">AVERAGE(K340:K344)</f>
        <v>21908.068</v>
      </c>
      <c r="L345" s="26">
        <f t="shared" si="237"/>
        <v>21908.068</v>
      </c>
      <c r="M345" s="26">
        <f>100*AVERAGE(M340:M344)</f>
        <v>0</v>
      </c>
      <c r="N345" s="26">
        <f>AVERAGE(N340:N344)</f>
        <v>16.4588141</v>
      </c>
      <c r="O345" s="59" t="str">
        <f>IF(MAX(ABS(K345-INDIRECT("'summary | ALG^({\gamma}) (high cost instances)'!L"&amp;ROW('summary | ALG^({gamma}) (high c'!$L$10)+(ROW()-15)/6)), ABS(L345-INDIRECT("'summary | ALG^({\gamma}) (high cost instances)'!M"&amp;ROW('summary | ALG^({gamma}) (high c'!$M$10)+(ROW()-15)/6)), ABS($M345-INDIRECT("'summary | ALG^({\gamma}) (high cost instances)'!N"&amp;ROW('summary | ALG^({gamma}) (high c'!$N$10)+(ROW()-15)/6)), ABS($N345-INDIRECT("'summary | ALG^({\gamma}) (high cost instances)'!O"&amp;ROW('summary | ALG^({gamma}) (high c'!$O$10)+(ROW()-15)/6)))&lt;0.00001, "ok", "not ok")</f>
        <v>ok</v>
      </c>
      <c r="P345" s="26">
        <f t="shared" ref="P345:Q345" si="238">AVERAGE(P340:P344)</f>
        <v>19574.652</v>
      </c>
      <c r="Q345" s="26">
        <f t="shared" si="238"/>
        <v>19574.652</v>
      </c>
      <c r="R345" s="26">
        <f>100*AVERAGE(R340:R344)</f>
        <v>0</v>
      </c>
      <c r="S345" s="26">
        <f>AVERAGE(S340:S344)</f>
        <v>150.54678</v>
      </c>
      <c r="T345" s="59" t="str">
        <f>IF(MAX(ABS(P345-INDIRECT("'summary | ALG^({\gamma}) (high cost instances)'!R"&amp;ROW('summary | ALG^({gamma}) (high c'!R$10)+(ROW()-15)/6)), ABS(Q345-INDIRECT("'summary | ALG^({\gamma}) (high cost instances)'!S"&amp;ROW('summary | ALG^({gamma}) (high c'!$S$10)+(ROW()-15)/6)), ABS(R345-INDIRECT("'summary | ALG^({\gamma}) (high cost instances)'!T"&amp;ROW('summary | ALG^({gamma}) (high c'!$T$10)+(ROW()-15)/6)), ABS(S345-INDIRECT("'summary | ALG^({\gamma}) (high cost instances)'!U"&amp;ROW('summary | ALG^({gamma}) (high c'!$U$10)+(ROW()-15)/6)))&lt;0.01, "ok", "not ok")</f>
        <v>ok</v>
      </c>
      <c r="U345" s="26">
        <f t="shared" ref="U345:V345" si="239">AVERAGE(U340:U344)</f>
        <v>18547.618</v>
      </c>
      <c r="V345" s="26">
        <f t="shared" si="239"/>
        <v>18547.618</v>
      </c>
      <c r="W345" s="26">
        <f>100*AVERAGE(W340:W344)</f>
        <v>0</v>
      </c>
      <c r="X345" s="26">
        <f>AVERAGE(X340:X344)</f>
        <v>56.87381063</v>
      </c>
      <c r="Y345" s="59" t="str">
        <f>IF(MAX(ABS(U345-INDIRECT("'summary | ALG^({\gamma}) (high cost instances)'!X"&amp;ROW('summary | ALG^({gamma}) (high c'!X$10)+(ROW()-15)/6)), ABS(V345-INDIRECT("'summary | ALG^({\gamma}) (high cost instances)'!Y"&amp;ROW('summary | ALG^({gamma}) (high c'!Y$10)+(ROW()-15)/6)), ABS(W345-INDIRECT("'summary | ALG^({\gamma}) (high cost instances)'!Z"&amp;ROW('summary | ALG^({gamma}) (high c'!Z$10)+(ROW()-15)/6)), ABS(X345-INDIRECT("'summary | ALG^({\gamma}) (high cost instances)'!AA"&amp;ROW('summary | ALG^({gamma}) (high c'!AA$10)+(ROW()-15)/6)))&lt;0.00001, "ok", "not ok")</f>
        <v>ok</v>
      </c>
      <c r="Z345" s="26">
        <f t="shared" ref="Z345:AA345" si="240">AVERAGE(Z340:Z344)</f>
        <v>18395.368</v>
      </c>
      <c r="AA345" s="26">
        <f t="shared" si="240"/>
        <v>18395.368</v>
      </c>
      <c r="AB345" s="26">
        <f>100*AVERAGE(AB340:AB344)</f>
        <v>0</v>
      </c>
      <c r="AC345" s="26">
        <f>AVERAGE(AC340:AC344)</f>
        <v>132.393805</v>
      </c>
      <c r="AD345" s="59" t="str">
        <f>IF(MAX(ABS(Z345-INDIRECT("'summary | ALG^({\gamma}) (high cost instances)'!AD"&amp;ROW('summary | ALG^({gamma}) (high c'!AD$10)+(ROW()-15)/6)), ABS(AA345-INDIRECT("'summary | ALG^({\gamma}) (high cost instances)'!AE"&amp;ROW('summary | ALG^({gamma}) (high c'!AE$10)+(ROW()-15)/6)), ABS(AB345-INDIRECT("'summary | ALG^({\gamma}) (high cost instances)'!AF"&amp;ROW('summary | ALG^({gamma}) (high c'!AF$10)+(ROW()-15)/6)), ABS(AC345-INDIRECT("'summary | ALG^({\gamma}) (high cost instances)'!AG"&amp;ROW('summary | ALG^({gamma}) (high c'!AG$10)+(ROW()-15)/6)))&lt;0.01, "ok", "not ok")</f>
        <v>ok</v>
      </c>
      <c r="AE345" s="26">
        <f t="shared" ref="AE345:AF345" si="241">AVERAGE(AE340:AE344)</f>
        <v>19455.282</v>
      </c>
      <c r="AF345" s="26">
        <f t="shared" si="241"/>
        <v>19455.282</v>
      </c>
      <c r="AG345" s="26">
        <f>100*AVERAGE(AG340:AG344)</f>
        <v>0</v>
      </c>
      <c r="AH345" s="26">
        <f>AVERAGE(AH340:AH344)</f>
        <v>1577.764155</v>
      </c>
      <c r="AI345" s="59" t="str">
        <f>IF(MAX(ABS(AE345-INDIRECT("'summary | ALG^({\gamma}) (high cost instances)'!AJ"&amp;ROW('summary | ALG^({gamma}) (high c'!$AJ$10)+(ROW()-15)/6)), ABS(AF345-INDIRECT("'summary | ALG^({\gamma}) (high cost instances)'!AK"&amp;ROW('summary | ALG^({gamma}) (high c'!$AK$10)+(ROW()-15)/6)), ABS(AG345-INDIRECT("'summary | ALG^({\gamma}) (high cost instances)'!AL"&amp;ROW('summary | ALG^({gamma}) (high c'!$AL$10)+(ROW()-15)/6)), ABS(AH345-INDIRECT("'summary | ALG^({\gamma}) (high cost instances)'!AM"&amp;ROW('summary | ALG^({gamma}) (high c'!$AM$10)+(ROW()-15)/6)))&lt;0.01, "ok", "not ok")</f>
        <v>ok</v>
      </c>
      <c r="AJ345" s="26">
        <f t="shared" ref="AJ345:AK345" si="242">AVERAGE(AJ340:AJ344)</f>
        <v>23236.028</v>
      </c>
      <c r="AK345" s="26">
        <f t="shared" si="242"/>
        <v>23235.828</v>
      </c>
      <c r="AL345" s="26">
        <f>100*AVERAGE(AL340:AL344)</f>
        <v>0.0007734140468</v>
      </c>
      <c r="AM345" s="26">
        <f>AVERAGE(AM340:AM344)</f>
        <v>11.74347172</v>
      </c>
      <c r="AN345" s="59" t="str">
        <f>IF(MAX(ABS(AJ345-INDIRECT("'summary | ALG^({\gamma}) (high cost instances)'!AV"&amp;ROW('summary | ALG^({gamma}) (high c'!$AV$10)+(ROW()-15)/6)), ABS(AK345-INDIRECT("'summary | ALG^({\gamma}) (high cost instances)'!AW"&amp;ROW('summary | ALG^({gamma}) (high c'!$AW$10)+(ROW()-15)/6)), ABS(AL345-INDIRECT("'summary | ALG^({\gamma}) (high cost instances)'!AX"&amp;ROW('summary | ALG^({gamma}) (high c'!$AX$10)+(ROW()-15)/6)), ABS(AM345-INDIRECT("'summary | ALG^({\gamma}) (high cost instances)'!AY"&amp;ROW('summary | ALG^({gamma}) (high c'!$AY$10)+(ROW()-15)/6)))&lt;0.01, "ok", "not ok")</f>
        <v>ok</v>
      </c>
    </row>
    <row r="346">
      <c r="D346" s="80"/>
      <c r="E346" s="69"/>
      <c r="F346" s="27"/>
      <c r="G346" s="27"/>
      <c r="H346" s="27"/>
      <c r="I346" s="27"/>
      <c r="J346" s="58"/>
      <c r="K346" s="70"/>
      <c r="L346" s="70"/>
      <c r="M346" s="70"/>
      <c r="N346" s="70"/>
      <c r="O346" s="58"/>
      <c r="P346" s="70"/>
      <c r="Q346" s="70"/>
      <c r="R346" s="70"/>
      <c r="S346" s="70"/>
      <c r="T346" s="58"/>
      <c r="U346" s="94"/>
      <c r="V346" s="94"/>
      <c r="W346" s="94"/>
      <c r="X346" s="94"/>
      <c r="Y346" s="58"/>
      <c r="Z346" s="70"/>
      <c r="AA346" s="70"/>
      <c r="AB346" s="70"/>
      <c r="AC346" s="70"/>
      <c r="AD346" s="58"/>
      <c r="AE346" s="70"/>
      <c r="AF346" s="70"/>
      <c r="AG346" s="70"/>
      <c r="AH346" s="70"/>
      <c r="AI346" s="58"/>
      <c r="AJ346" s="70"/>
      <c r="AK346" s="70"/>
      <c r="AL346" s="70"/>
      <c r="AM346" s="70"/>
      <c r="AN346" s="58"/>
    </row>
    <row r="347">
      <c r="C347" s="5">
        <v>2.0</v>
      </c>
      <c r="D347" s="80">
        <v>5.0</v>
      </c>
      <c r="E347" s="68" t="s">
        <v>32</v>
      </c>
      <c r="F347" s="21">
        <v>8351.86</v>
      </c>
      <c r="G347" s="21">
        <v>8351.86</v>
      </c>
      <c r="H347" s="21">
        <v>0.0</v>
      </c>
      <c r="I347" s="21">
        <v>0.0792977809906006</v>
      </c>
      <c r="J347" s="58"/>
      <c r="K347" s="21">
        <v>8229.25</v>
      </c>
      <c r="L347" s="21">
        <v>8229.25</v>
      </c>
      <c r="M347" s="21">
        <v>0.0</v>
      </c>
      <c r="N347" s="21">
        <v>0.658859014511108</v>
      </c>
      <c r="O347" s="58"/>
      <c r="P347" s="21">
        <v>7261.53</v>
      </c>
      <c r="Q347" s="21">
        <v>7261.53</v>
      </c>
      <c r="R347" s="21">
        <v>0.0</v>
      </c>
      <c r="S347" s="21">
        <v>1.31596803665161</v>
      </c>
      <c r="T347" s="58"/>
      <c r="U347" s="93">
        <v>5975.12</v>
      </c>
      <c r="V347" s="93">
        <v>5975.12</v>
      </c>
      <c r="W347" s="93">
        <v>0.0</v>
      </c>
      <c r="X347" s="93">
        <v>1.2136869430542</v>
      </c>
      <c r="Y347" s="58"/>
      <c r="Z347" s="21">
        <v>5973.74</v>
      </c>
      <c r="AA347" s="21">
        <v>5973.74</v>
      </c>
      <c r="AB347" s="21">
        <v>0.0</v>
      </c>
      <c r="AC347" s="21">
        <v>1.16944813728333</v>
      </c>
      <c r="AD347" s="58"/>
      <c r="AE347" s="21">
        <v>6109.87</v>
      </c>
      <c r="AF347" s="21">
        <v>6109.87</v>
      </c>
      <c r="AG347" s="21">
        <v>0.0</v>
      </c>
      <c r="AH347" s="21">
        <v>1.22639131546021</v>
      </c>
      <c r="AI347" s="58"/>
      <c r="AJ347" s="21">
        <v>8351.86</v>
      </c>
      <c r="AK347" s="21">
        <v>8351.86</v>
      </c>
      <c r="AL347" s="21">
        <v>0.0</v>
      </c>
      <c r="AM347" s="21">
        <v>0.315926074981689</v>
      </c>
      <c r="AN347" s="58"/>
    </row>
    <row r="348">
      <c r="E348" s="68" t="s">
        <v>33</v>
      </c>
      <c r="F348" s="21">
        <v>7137.99</v>
      </c>
      <c r="G348" s="21">
        <v>7137.99</v>
      </c>
      <c r="H348" s="21">
        <v>0.0</v>
      </c>
      <c r="I348" s="21">
        <v>0.0619254112243652</v>
      </c>
      <c r="J348" s="58"/>
      <c r="K348" s="21">
        <v>7076.3</v>
      </c>
      <c r="L348" s="21">
        <v>7076.3</v>
      </c>
      <c r="M348" s="21">
        <v>0.0</v>
      </c>
      <c r="N348" s="21">
        <v>0.594619035720825</v>
      </c>
      <c r="O348" s="58"/>
      <c r="P348" s="21">
        <v>5444.45</v>
      </c>
      <c r="Q348" s="21">
        <v>5444.45</v>
      </c>
      <c r="R348" s="21">
        <v>0.0</v>
      </c>
      <c r="S348" s="21">
        <v>0.860121965408325</v>
      </c>
      <c r="T348" s="58"/>
      <c r="U348" s="93">
        <v>5171.44</v>
      </c>
      <c r="V348" s="93">
        <v>5171.44</v>
      </c>
      <c r="W348" s="93">
        <v>0.0</v>
      </c>
      <c r="X348" s="93">
        <v>1.28323006629944</v>
      </c>
      <c r="Y348" s="58"/>
      <c r="Z348" s="21">
        <v>5141.47</v>
      </c>
      <c r="AA348" s="21">
        <v>5141.47</v>
      </c>
      <c r="AB348" s="21">
        <v>0.0</v>
      </c>
      <c r="AC348" s="21">
        <v>1.63852906227112</v>
      </c>
      <c r="AD348" s="58"/>
      <c r="AE348" s="21">
        <v>5342.16</v>
      </c>
      <c r="AF348" s="21">
        <v>5342.16</v>
      </c>
      <c r="AG348" s="21">
        <v>0.0</v>
      </c>
      <c r="AH348" s="21">
        <v>1.19622302055359</v>
      </c>
      <c r="AI348" s="58"/>
      <c r="AJ348" s="21">
        <v>6943.71</v>
      </c>
      <c r="AK348" s="21">
        <v>6943.71</v>
      </c>
      <c r="AL348" s="21">
        <v>0.0</v>
      </c>
      <c r="AM348" s="21">
        <v>2.1263792514801</v>
      </c>
      <c r="AN348" s="58"/>
    </row>
    <row r="349">
      <c r="E349" s="68" t="s">
        <v>34</v>
      </c>
      <c r="F349" s="21">
        <v>9942.68</v>
      </c>
      <c r="G349" s="21">
        <v>9942.68</v>
      </c>
      <c r="H349" s="21">
        <v>0.0</v>
      </c>
      <c r="I349" s="21">
        <v>0.0668501853942871</v>
      </c>
      <c r="J349" s="58"/>
      <c r="K349" s="21">
        <v>8065.26</v>
      </c>
      <c r="L349" s="21">
        <v>8065.26</v>
      </c>
      <c r="M349" s="21">
        <v>0.0</v>
      </c>
      <c r="N349" s="21">
        <v>0.464021921157837</v>
      </c>
      <c r="O349" s="58"/>
      <c r="P349" s="21">
        <v>7955.26</v>
      </c>
      <c r="Q349" s="21">
        <v>7955.26</v>
      </c>
      <c r="R349" s="21">
        <v>0.0</v>
      </c>
      <c r="S349" s="21">
        <v>1.09991979598999</v>
      </c>
      <c r="T349" s="58"/>
      <c r="U349" s="93">
        <v>8149.26</v>
      </c>
      <c r="V349" s="93">
        <v>8149.26</v>
      </c>
      <c r="W349" s="93">
        <v>0.0</v>
      </c>
      <c r="X349" s="93">
        <v>1.78847217559814</v>
      </c>
      <c r="Y349" s="58"/>
      <c r="Z349" s="21">
        <v>7746.36</v>
      </c>
      <c r="AA349" s="21">
        <v>7746.36</v>
      </c>
      <c r="AB349" s="21">
        <v>0.0</v>
      </c>
      <c r="AC349" s="21">
        <v>2.42652893066406</v>
      </c>
      <c r="AD349" s="58"/>
      <c r="AE349" s="21">
        <v>7986.1</v>
      </c>
      <c r="AF349" s="21">
        <v>7986.1</v>
      </c>
      <c r="AG349" s="21">
        <v>0.0</v>
      </c>
      <c r="AH349" s="21">
        <v>1.21990609169006</v>
      </c>
      <c r="AI349" s="58"/>
      <c r="AJ349" s="21">
        <v>9450.34</v>
      </c>
      <c r="AK349" s="21">
        <v>9450.34</v>
      </c>
      <c r="AL349" s="21">
        <v>0.0</v>
      </c>
      <c r="AM349" s="21">
        <v>0.0876381397247314</v>
      </c>
      <c r="AN349" s="58"/>
    </row>
    <row r="350">
      <c r="E350" s="68" t="s">
        <v>35</v>
      </c>
      <c r="F350" s="21">
        <v>7213.2</v>
      </c>
      <c r="G350" s="21">
        <v>7213.2</v>
      </c>
      <c r="H350" s="21">
        <v>0.0</v>
      </c>
      <c r="I350" s="21">
        <v>0.0733280181884766</v>
      </c>
      <c r="J350" s="58"/>
      <c r="K350" s="21">
        <v>7119.75</v>
      </c>
      <c r="L350" s="21">
        <v>7119.75</v>
      </c>
      <c r="M350" s="21">
        <v>0.0</v>
      </c>
      <c r="N350" s="21">
        <v>0.719367027282715</v>
      </c>
      <c r="O350" s="58"/>
      <c r="P350" s="21">
        <v>5677.53</v>
      </c>
      <c r="Q350" s="21">
        <v>5677.53</v>
      </c>
      <c r="R350" s="21">
        <v>0.0</v>
      </c>
      <c r="S350" s="21">
        <v>0.987424612045288</v>
      </c>
      <c r="T350" s="58"/>
      <c r="U350" s="93">
        <v>5421.43</v>
      </c>
      <c r="V350" s="93">
        <v>5421.43</v>
      </c>
      <c r="W350" s="93">
        <v>0.0</v>
      </c>
      <c r="X350" s="93">
        <v>1.37644791603088</v>
      </c>
      <c r="Y350" s="58"/>
      <c r="Z350" s="21">
        <v>5421.43</v>
      </c>
      <c r="AA350" s="21">
        <v>5421.43</v>
      </c>
      <c r="AB350" s="21">
        <v>0.0</v>
      </c>
      <c r="AC350" s="21">
        <v>1.61854434013367</v>
      </c>
      <c r="AD350" s="58"/>
      <c r="AE350" s="21">
        <v>5534.15</v>
      </c>
      <c r="AF350" s="21">
        <v>5534.15</v>
      </c>
      <c r="AG350" s="21">
        <v>0.0</v>
      </c>
      <c r="AH350" s="21">
        <v>1.21632981300354</v>
      </c>
      <c r="AI350" s="58"/>
      <c r="AJ350" s="21">
        <v>7063.74</v>
      </c>
      <c r="AK350" s="21">
        <v>7063.74</v>
      </c>
      <c r="AL350" s="21">
        <v>0.0</v>
      </c>
      <c r="AM350" s="21">
        <v>0.0778374671936035</v>
      </c>
      <c r="AN350" s="58"/>
    </row>
    <row r="351">
      <c r="E351" s="68" t="s">
        <v>36</v>
      </c>
      <c r="F351" s="21">
        <v>6316.21</v>
      </c>
      <c r="G351" s="21">
        <v>6316.21</v>
      </c>
      <c r="H351" s="21">
        <v>0.0</v>
      </c>
      <c r="I351" s="21">
        <v>0.0643830299377441</v>
      </c>
      <c r="J351" s="58"/>
      <c r="K351" s="21">
        <v>4784.11</v>
      </c>
      <c r="L351" s="21">
        <v>4784.11</v>
      </c>
      <c r="M351" s="21">
        <v>0.0</v>
      </c>
      <c r="N351" s="21">
        <v>0.536556005477905</v>
      </c>
      <c r="O351" s="58"/>
      <c r="P351" s="21">
        <v>4956.94</v>
      </c>
      <c r="Q351" s="21">
        <v>4956.94</v>
      </c>
      <c r="R351" s="21">
        <v>0.0</v>
      </c>
      <c r="S351" s="21">
        <v>1.63211297988892</v>
      </c>
      <c r="T351" s="58"/>
      <c r="U351" s="93">
        <v>4706.68</v>
      </c>
      <c r="V351" s="93">
        <v>4706.68</v>
      </c>
      <c r="W351" s="93">
        <v>0.0</v>
      </c>
      <c r="X351" s="93">
        <v>1.68239808082581</v>
      </c>
      <c r="Y351" s="58"/>
      <c r="Z351" s="21">
        <v>4637.08</v>
      </c>
      <c r="AA351" s="21">
        <v>4637.08</v>
      </c>
      <c r="AB351" s="21">
        <v>0.0</v>
      </c>
      <c r="AC351" s="21">
        <v>1.5952730178833</v>
      </c>
      <c r="AD351" s="58"/>
      <c r="AE351" s="21">
        <v>4782.0</v>
      </c>
      <c r="AF351" s="21">
        <v>4782.0</v>
      </c>
      <c r="AG351" s="21">
        <v>0.0</v>
      </c>
      <c r="AH351" s="21">
        <v>1.42552661895752</v>
      </c>
      <c r="AI351" s="58"/>
      <c r="AJ351" s="21">
        <v>6163.55</v>
      </c>
      <c r="AK351" s="21">
        <v>6163.55</v>
      </c>
      <c r="AL351" s="21">
        <v>0.0</v>
      </c>
      <c r="AM351" s="21">
        <v>0.11963152885437</v>
      </c>
      <c r="AN351" s="58"/>
    </row>
    <row r="352">
      <c r="E352" s="57" t="s">
        <v>21</v>
      </c>
      <c r="F352" s="26">
        <f t="shared" ref="F352:G352" si="243">AVERAGE(F347:F351)</f>
        <v>7792.388</v>
      </c>
      <c r="G352" s="26">
        <f t="shared" si="243"/>
        <v>7792.388</v>
      </c>
      <c r="H352" s="26">
        <f>100*AVERAGE(H347:H351)</f>
        <v>0</v>
      </c>
      <c r="I352" s="26">
        <f>AVERAGE(I347:I351)</f>
        <v>0.06915688515</v>
      </c>
      <c r="J352" s="59" t="str">
        <f>IF(MAX(ABS($F352-INDIRECT("'summary | ALG^({\gamma}) (high cost instances)'!F"&amp;ROW('summary | ALG^({gamma}) (low co'!$F$11)+(ROW()-16)/6)), ABS($G352-INDIRECT("'summary | ALG^({\gamma}) (high cost instances)'!G"&amp;ROW('summary | ALG^({gamma}) (low co'!$G$11)+(ROW()-16)/6)), ABS($H352-INDIRECT("'summary | ALG^({\gamma}) (high cost instances)'!H"&amp;ROW('summary | ALG^({gamma}) (low co'!$H$11)+(ROW()-16)/6)), ABS($I352-INDIRECT("'summary | ALG^({\gamma}) (high cost instances)'!I"&amp;ROW('summary | ALG^({gamma}) (high c'!$I$11)+(ROW()-16)/6)))&lt;0.001, "ok", "not ok")</f>
        <v>ok</v>
      </c>
      <c r="K352" s="26">
        <f t="shared" ref="K352:L352" si="244">AVERAGE(K347:K351)</f>
        <v>7054.934</v>
      </c>
      <c r="L352" s="26">
        <f t="shared" si="244"/>
        <v>7054.934</v>
      </c>
      <c r="M352" s="26">
        <f>100*AVERAGE(M347:M351)</f>
        <v>0</v>
      </c>
      <c r="N352" s="26">
        <f>AVERAGE(N347:N351)</f>
        <v>0.5946846008</v>
      </c>
      <c r="O352" s="59" t="str">
        <f>IF(MAX(ABS(K352-INDIRECT("'summary | ALG^({\gamma}) (high cost instances)'!L"&amp;ROW('summary | ALG^({gamma}) (high c'!$L$11)+(ROW()-16)/6)), ABS(L352-INDIRECT("'summary | ALG^({\gamma}) (high cost instances)'!M"&amp;ROW('summary | ALG^({gamma}) (high c'!$M$11)+(ROW()-16)/6)), ABS($M352-INDIRECT("'summary | ALG^({\gamma}) (high cost instances)'!N"&amp;ROW('summary | ALG^({gamma}) (high c'!$N$11)+(ROW()-16)/6)), ABS($N352-INDIRECT("'summary | ALG^({\gamma}) (high cost instances)'!O"&amp;ROW('summary | ALG^({gamma}) (high c'!$O$11)+(ROW()-16)/6)))&lt;0.00001, "ok", "not ok")</f>
        <v>ok</v>
      </c>
      <c r="P352" s="26">
        <f t="shared" ref="P352:Q352" si="245">AVERAGE(P347:P351)</f>
        <v>6259.142</v>
      </c>
      <c r="Q352" s="26">
        <f t="shared" si="245"/>
        <v>6259.142</v>
      </c>
      <c r="R352" s="26">
        <f>100*AVERAGE(R347:R351)</f>
        <v>0</v>
      </c>
      <c r="S352" s="26">
        <f>AVERAGE(S347:S351)</f>
        <v>1.179109478</v>
      </c>
      <c r="T352" s="59" t="str">
        <f>IF(MAX(ABS(P352-INDIRECT("'summary | ALG^({\gamma}) (high cost instances)'!R"&amp;ROW('summary | ALG^({gamma}) (high c'!R$11)+(ROW()-16)/6)), ABS(Q352-INDIRECT("'summary | ALG^({\gamma}) (high cost instances)'!S"&amp;ROW('summary | ALG^({gamma}) (high c'!$S$11)+(ROW()-16)/6)), ABS(R352-INDIRECT("'summary | ALG^({\gamma}) (high cost instances)'!T"&amp;ROW('summary | ALG^({gamma}) (high c'!$T$11)+(ROW()-16)/6)), ABS(S352-INDIRECT("'summary | ALG^({\gamma}) (high cost instances)'!U"&amp;ROW('summary | ALG^({gamma}) (high c'!$U$11)+(ROW()-16)/6)))&lt;0.01, "ok", "not ok")</f>
        <v>ok</v>
      </c>
      <c r="U352" s="26">
        <f t="shared" ref="U352:V352" si="246">AVERAGE(U347:U351)</f>
        <v>5884.786</v>
      </c>
      <c r="V352" s="26">
        <f t="shared" si="246"/>
        <v>5884.786</v>
      </c>
      <c r="W352" s="26">
        <f>100*AVERAGE(W347:W351)</f>
        <v>0</v>
      </c>
      <c r="X352" s="26">
        <f>AVERAGE(X347:X351)</f>
        <v>1.468847036</v>
      </c>
      <c r="Y352" s="59" t="str">
        <f>IF(MAX(ABS(U352-INDIRECT("'summary | ALG^({\gamma}) (high cost instances)'!X"&amp;ROW('summary | ALG^({gamma}) (high c'!X$11)+(ROW()-16)/6)), ABS(V352-INDIRECT("'summary | ALG^({\gamma}) (high cost instances)'!Y"&amp;ROW('summary | ALG^({gamma}) (high c'!Y$11)+(ROW()-16)/6)), ABS(W352-INDIRECT("'summary | ALG^({\gamma}) (high cost instances)'!Z"&amp;ROW('summary | ALG^({gamma}) (high c'!Z$11)+(ROW()-16)/6)), ABS(X352-INDIRECT("'summary | ALG^({\gamma}) (high cost instances)'!AA"&amp;ROW('summary | ALG^({gamma}) (high c'!AA$11)+(ROW()-16)/6)))&lt;0.00001, "ok", "not ok")</f>
        <v>ok</v>
      </c>
      <c r="Z352" s="26">
        <f t="shared" ref="Z352:AA352" si="247">AVERAGE(Z347:Z351)</f>
        <v>5784.016</v>
      </c>
      <c r="AA352" s="26">
        <f t="shared" si="247"/>
        <v>5784.016</v>
      </c>
      <c r="AB352" s="26">
        <f>100*AVERAGE(AB347:AB351)</f>
        <v>0</v>
      </c>
      <c r="AC352" s="26">
        <f>AVERAGE(AC347:AC351)</f>
        <v>1.689664698</v>
      </c>
      <c r="AD352" s="59" t="str">
        <f>IF(MAX(ABS(Z352-INDIRECT("'summary | ALG^({\gamma}) (high cost instances)'!AD"&amp;ROW('summary | ALG^({gamma}) (high c'!AD$11)+(ROW()-16)/6)), ABS(AA352-INDIRECT("'summary | ALG^({\gamma}) (high cost instances)'!AE"&amp;ROW('summary | ALG^({gamma}) (high c'!AE$11)+(ROW()-16)/6)), ABS(AB352-INDIRECT("'summary | ALG^({\gamma}) (high cost instances)'!AF"&amp;ROW('summary | ALG^({gamma}) (high c'!AF$11)+(ROW()-16)/6)), ABS(AC352-INDIRECT("'summary | ALG^({\gamma}) (high cost instances)'!AG"&amp;ROW('summary | ALG^({gamma}) (high c'!AG$11)+(ROW()-16)/6)))&lt;0.01, "ok", "not ok")</f>
        <v>ok</v>
      </c>
      <c r="AE352" s="26">
        <f t="shared" ref="AE352:AF352" si="248">AVERAGE(AE347:AE351)</f>
        <v>5950.856</v>
      </c>
      <c r="AF352" s="26">
        <f t="shared" si="248"/>
        <v>5950.856</v>
      </c>
      <c r="AG352" s="26">
        <f>100*AVERAGE(AG347:AG351)</f>
        <v>0</v>
      </c>
      <c r="AH352" s="26">
        <f>AVERAGE(AH347:AH351)</f>
        <v>1.256875372</v>
      </c>
      <c r="AI352" s="59" t="str">
        <f>IF(MAX(ABS(AE352-INDIRECT("'summary | ALG^({\gamma}) (high cost instances)'!AJ"&amp;ROW('summary | ALG^({gamma}) (high c'!$AJ$11)+(ROW()-16)/6)), ABS(AF352-INDIRECT("'summary | ALG^({\gamma}) (high cost instances)'!AK"&amp;ROW('summary | ALG^({gamma}) (high c'!$AK$11)+(ROW()-16)/6)), ABS(AG352-INDIRECT("'summary | ALG^({\gamma}) (high cost instances)'!AL"&amp;ROW('summary | ALG^({gamma}) (high c'!$AL$11)+(ROW()-16)/6)), ABS(AH352-INDIRECT("'summary | ALG^({\gamma}) (high cost instances)'!AM"&amp;ROW('summary | ALG^({gamma}) (high c'!$AM$11)+(ROW()-16)/6)))&lt;0.01, "ok", "not ok")</f>
        <v>ok</v>
      </c>
      <c r="AJ352" s="26">
        <f t="shared" ref="AJ352:AK352" si="249">AVERAGE(AJ347:AJ351)</f>
        <v>7594.64</v>
      </c>
      <c r="AK352" s="26">
        <f t="shared" si="249"/>
        <v>7594.64</v>
      </c>
      <c r="AL352" s="26">
        <f>100*AVERAGE(AL347:AL351)</f>
        <v>0</v>
      </c>
      <c r="AM352" s="26">
        <f>AVERAGE(AM347:AM351)</f>
        <v>0.5454824924</v>
      </c>
      <c r="AN352" s="59" t="str">
        <f>IF(MAX(ABS(AJ352-INDIRECT("'summary | ALG^({\gamma}) (high cost instances)'!AV"&amp;ROW('summary | ALG^({gamma}) (high c'!$AV$11)+(ROW()-16)/6)), ABS(AK352-INDIRECT("'summary | ALG^({\gamma}) (high cost instances)'!AW"&amp;ROW('summary | ALG^({gamma}) (high c'!$AW$11)+(ROW()-16)/6)), ABS(AL352-INDIRECT("'summary | ALG^({\gamma}) (high cost instances)'!AX"&amp;ROW('summary | ALG^({gamma}) (high c'!$AX$11)+(ROW()-16)/6)), ABS(AM352-INDIRECT("'summary | ALG^({\gamma}) (high cost instances)'!AY"&amp;ROW('summary | ALG^({gamma}) (high c'!$AY$11)+(ROW()-16)/6)))&lt;0.01, "ok", "not ok")</f>
        <v>ok</v>
      </c>
    </row>
    <row r="353">
      <c r="D353" s="80">
        <v>10.0</v>
      </c>
      <c r="E353" s="68" t="s">
        <v>37</v>
      </c>
      <c r="F353" s="21">
        <v>11997.61</v>
      </c>
      <c r="G353" s="21">
        <v>11997.61</v>
      </c>
      <c r="H353" s="21">
        <v>0.0</v>
      </c>
      <c r="I353" s="21">
        <v>1.11553382873535</v>
      </c>
      <c r="J353" s="58"/>
      <c r="K353" s="21">
        <v>10491.46</v>
      </c>
      <c r="L353" s="21">
        <v>10491.46</v>
      </c>
      <c r="M353" s="21">
        <v>0.0</v>
      </c>
      <c r="N353" s="21">
        <v>4.97065591812134</v>
      </c>
      <c r="O353" s="58"/>
      <c r="P353" s="21">
        <v>9528.49</v>
      </c>
      <c r="Q353" s="21">
        <v>9528.49</v>
      </c>
      <c r="R353" s="21">
        <v>0.0</v>
      </c>
      <c r="S353" s="21">
        <v>7.5442590713501</v>
      </c>
      <c r="T353" s="58"/>
      <c r="U353" s="93">
        <v>9344.0</v>
      </c>
      <c r="V353" s="93">
        <v>9344.0</v>
      </c>
      <c r="W353" s="93">
        <v>0.0</v>
      </c>
      <c r="X353" s="93">
        <v>23.5408658981323</v>
      </c>
      <c r="Y353" s="58"/>
      <c r="Z353" s="21">
        <v>9299.95</v>
      </c>
      <c r="AA353" s="21">
        <v>9299.95</v>
      </c>
      <c r="AB353" s="21">
        <v>0.0</v>
      </c>
      <c r="AC353" s="21">
        <v>42.4518008232117</v>
      </c>
      <c r="AD353" s="58"/>
      <c r="AE353" s="21">
        <v>9933.34</v>
      </c>
      <c r="AF353" s="21">
        <v>9933.34</v>
      </c>
      <c r="AG353" s="21">
        <v>0.0</v>
      </c>
      <c r="AH353" s="21">
        <v>6.54594898223877</v>
      </c>
      <c r="AI353" s="58"/>
      <c r="AJ353" s="21">
        <v>11997.61</v>
      </c>
      <c r="AK353" s="21">
        <v>11997.61</v>
      </c>
      <c r="AL353" s="21">
        <v>0.0</v>
      </c>
      <c r="AM353" s="21">
        <v>1.88839626312256</v>
      </c>
      <c r="AN353" s="58"/>
    </row>
    <row r="354">
      <c r="E354" s="68" t="s">
        <v>38</v>
      </c>
      <c r="F354" s="21">
        <v>12808.1</v>
      </c>
      <c r="G354" s="21">
        <v>12808.1</v>
      </c>
      <c r="H354" s="21">
        <v>0.0</v>
      </c>
      <c r="I354" s="21">
        <v>0.975971937179565</v>
      </c>
      <c r="J354" s="58"/>
      <c r="K354" s="21">
        <v>10295.63</v>
      </c>
      <c r="L354" s="21">
        <v>10295.63</v>
      </c>
      <c r="M354" s="21">
        <v>0.0</v>
      </c>
      <c r="N354" s="21">
        <v>2.48114657402039</v>
      </c>
      <c r="O354" s="58"/>
      <c r="P354" s="21">
        <v>10344.13</v>
      </c>
      <c r="Q354" s="21">
        <v>10344.13</v>
      </c>
      <c r="R354" s="21">
        <v>0.0</v>
      </c>
      <c r="S354" s="21">
        <v>4.00253891944885</v>
      </c>
      <c r="T354" s="58"/>
      <c r="U354" s="93">
        <v>9321.71</v>
      </c>
      <c r="V354" s="93">
        <v>9321.71</v>
      </c>
      <c r="W354" s="93">
        <v>0.0</v>
      </c>
      <c r="X354" s="93">
        <v>6.64989876747131</v>
      </c>
      <c r="Y354" s="58"/>
      <c r="Z354" s="21">
        <v>9280.42</v>
      </c>
      <c r="AA354" s="21">
        <v>9280.42</v>
      </c>
      <c r="AB354" s="21">
        <v>0.0</v>
      </c>
      <c r="AC354" s="21">
        <v>31.18825507164</v>
      </c>
      <c r="AD354" s="58"/>
      <c r="AE354" s="21">
        <v>9646.89</v>
      </c>
      <c r="AF354" s="21">
        <v>9646.89</v>
      </c>
      <c r="AG354" s="21">
        <v>0.0</v>
      </c>
      <c r="AH354" s="21">
        <v>5.75177812576294</v>
      </c>
      <c r="AI354" s="58"/>
      <c r="AJ354" s="21">
        <v>12387.16</v>
      </c>
      <c r="AK354" s="21">
        <v>12387.16</v>
      </c>
      <c r="AL354" s="21">
        <v>0.0</v>
      </c>
      <c r="AM354" s="21">
        <v>2.06730914115906</v>
      </c>
      <c r="AN354" s="58"/>
    </row>
    <row r="355">
      <c r="E355" s="68" t="s">
        <v>39</v>
      </c>
      <c r="F355" s="21">
        <v>11747.18</v>
      </c>
      <c r="G355" s="21">
        <v>11747.18</v>
      </c>
      <c r="H355" s="21">
        <v>0.0</v>
      </c>
      <c r="I355" s="21">
        <v>0.965533971786499</v>
      </c>
      <c r="J355" s="58"/>
      <c r="K355" s="21">
        <v>10418.2399973173</v>
      </c>
      <c r="L355" s="21">
        <v>10418.2399973173</v>
      </c>
      <c r="M355" s="21">
        <v>0.0</v>
      </c>
      <c r="N355" s="21">
        <v>1.93569397926331</v>
      </c>
      <c r="O355" s="58"/>
      <c r="P355" s="21">
        <v>8955.61</v>
      </c>
      <c r="Q355" s="21">
        <v>8955.61</v>
      </c>
      <c r="R355" s="21">
        <v>0.0</v>
      </c>
      <c r="S355" s="21">
        <v>3.30889773368835</v>
      </c>
      <c r="T355" s="58"/>
      <c r="U355" s="93">
        <v>8625.33</v>
      </c>
      <c r="V355" s="93">
        <v>8625.33</v>
      </c>
      <c r="W355" s="93">
        <v>0.0</v>
      </c>
      <c r="X355" s="93">
        <v>7.54925847053528</v>
      </c>
      <c r="Y355" s="58"/>
      <c r="Z355" s="21">
        <v>8452.07</v>
      </c>
      <c r="AA355" s="21">
        <v>8452.07</v>
      </c>
      <c r="AB355" s="21">
        <v>0.0</v>
      </c>
      <c r="AC355" s="21">
        <v>17.1039559841156</v>
      </c>
      <c r="AD355" s="58"/>
      <c r="AE355" s="21">
        <v>8682.32</v>
      </c>
      <c r="AF355" s="21">
        <v>8682.32</v>
      </c>
      <c r="AG355" s="21">
        <v>0.0</v>
      </c>
      <c r="AH355" s="21">
        <v>2.48917961120605</v>
      </c>
      <c r="AI355" s="58"/>
      <c r="AJ355" s="21">
        <v>11482.22</v>
      </c>
      <c r="AK355" s="21">
        <v>11482.22</v>
      </c>
      <c r="AL355" s="21">
        <v>0.0</v>
      </c>
      <c r="AM355" s="21">
        <v>1.78441667556763</v>
      </c>
      <c r="AN355" s="58"/>
    </row>
    <row r="356">
      <c r="E356" s="68" t="s">
        <v>40</v>
      </c>
      <c r="F356" s="21">
        <v>12231.19</v>
      </c>
      <c r="G356" s="21">
        <v>12231.19</v>
      </c>
      <c r="H356" s="21">
        <v>0.0</v>
      </c>
      <c r="I356" s="21">
        <v>1.02758073806763</v>
      </c>
      <c r="J356" s="58"/>
      <c r="K356" s="21">
        <v>11452.32</v>
      </c>
      <c r="L356" s="21">
        <v>11452.32</v>
      </c>
      <c r="M356" s="21">
        <v>0.0</v>
      </c>
      <c r="N356" s="21">
        <v>2.5230438709259</v>
      </c>
      <c r="O356" s="58"/>
      <c r="P356" s="21">
        <v>9414.22</v>
      </c>
      <c r="Q356" s="21">
        <v>9414.22</v>
      </c>
      <c r="R356" s="21">
        <v>0.0</v>
      </c>
      <c r="S356" s="21">
        <v>4.25355100631714</v>
      </c>
      <c r="T356" s="58"/>
      <c r="U356" s="93">
        <v>9285.8</v>
      </c>
      <c r="V356" s="93">
        <v>9285.8</v>
      </c>
      <c r="W356" s="93">
        <v>0.0</v>
      </c>
      <c r="X356" s="93">
        <v>10.0708169937134</v>
      </c>
      <c r="Y356" s="58"/>
      <c r="Z356" s="21">
        <v>9284.36</v>
      </c>
      <c r="AA356" s="21">
        <v>9284.36</v>
      </c>
      <c r="AB356" s="21">
        <v>0.0</v>
      </c>
      <c r="AC356" s="21">
        <v>12.9290449619293</v>
      </c>
      <c r="AD356" s="58"/>
      <c r="AE356" s="21">
        <v>9683.24</v>
      </c>
      <c r="AF356" s="21">
        <v>9683.24</v>
      </c>
      <c r="AG356" s="21">
        <v>0.0</v>
      </c>
      <c r="AH356" s="21">
        <v>3.82018184661865</v>
      </c>
      <c r="AI356" s="58"/>
      <c r="AJ356" s="21">
        <v>12174.23</v>
      </c>
      <c r="AK356" s="21">
        <v>12174.23</v>
      </c>
      <c r="AL356" s="21">
        <v>0.0</v>
      </c>
      <c r="AM356" s="21">
        <v>1.87982559204102</v>
      </c>
      <c r="AN356" s="58"/>
    </row>
    <row r="357">
      <c r="E357" s="68" t="s">
        <v>41</v>
      </c>
      <c r="F357" s="21">
        <v>12012.42</v>
      </c>
      <c r="G357" s="21">
        <v>12012.42</v>
      </c>
      <c r="H357" s="21">
        <v>0.0</v>
      </c>
      <c r="I357" s="21">
        <v>0.892199993133545</v>
      </c>
      <c r="J357" s="58"/>
      <c r="K357" s="21">
        <v>10114.15</v>
      </c>
      <c r="L357" s="21">
        <v>10114.15</v>
      </c>
      <c r="M357" s="21">
        <v>0.0</v>
      </c>
      <c r="N357" s="21">
        <v>1.41127490997314</v>
      </c>
      <c r="O357" s="58"/>
      <c r="P357" s="21">
        <v>9662.68</v>
      </c>
      <c r="Q357" s="21">
        <v>9662.68</v>
      </c>
      <c r="R357" s="21">
        <v>0.0</v>
      </c>
      <c r="S357" s="21">
        <v>2.469398021698</v>
      </c>
      <c r="T357" s="58"/>
      <c r="U357" s="93">
        <v>9317.8</v>
      </c>
      <c r="V357" s="93">
        <v>9317.8</v>
      </c>
      <c r="W357" s="93">
        <v>0.0</v>
      </c>
      <c r="X357" s="93">
        <v>3.78109002113342</v>
      </c>
      <c r="Y357" s="58"/>
      <c r="Z357" s="21">
        <v>9200.85</v>
      </c>
      <c r="AA357" s="21">
        <v>9200.85</v>
      </c>
      <c r="AB357" s="21">
        <v>0.0</v>
      </c>
      <c r="AC357" s="21">
        <v>7.75934791564941</v>
      </c>
      <c r="AD357" s="58"/>
      <c r="AE357" s="21">
        <v>9612.76</v>
      </c>
      <c r="AF357" s="21">
        <v>9612.76</v>
      </c>
      <c r="AG357" s="21">
        <v>0.0</v>
      </c>
      <c r="AH357" s="21">
        <v>2.1818413734436</v>
      </c>
      <c r="AI357" s="58"/>
      <c r="AJ357" s="21">
        <v>12012.4199787708</v>
      </c>
      <c r="AK357" s="21">
        <v>12012.4199787708</v>
      </c>
      <c r="AL357" s="21">
        <v>0.0</v>
      </c>
      <c r="AM357" s="21">
        <v>1.75663113594055</v>
      </c>
      <c r="AN357" s="58"/>
    </row>
    <row r="358">
      <c r="E358" s="57" t="s">
        <v>21</v>
      </c>
      <c r="F358" s="26">
        <f t="shared" ref="F358:G358" si="250">AVERAGE(F353:F357)</f>
        <v>12159.3</v>
      </c>
      <c r="G358" s="26">
        <f t="shared" si="250"/>
        <v>12159.3</v>
      </c>
      <c r="H358" s="26">
        <f>100*AVERAGE(H353:H357)</f>
        <v>0</v>
      </c>
      <c r="I358" s="26">
        <f>AVERAGE(I353:I357)</f>
        <v>0.9953640938</v>
      </c>
      <c r="J358" s="59" t="str">
        <f>IF(MAX(ABS($F358-INDIRECT("'summary | ALG^({\gamma}) (high cost instances)'!F"&amp;ROW('summary | ALG^({gamma}) (low co'!$F$11)+(ROW()-16)/6)), ABS($G358-INDIRECT("'summary | ALG^({\gamma}) (high cost instances)'!G"&amp;ROW('summary | ALG^({gamma}) (low co'!$G$11)+(ROW()-16)/6)), ABS($H358-INDIRECT("'summary | ALG^({\gamma}) (high cost instances)'!H"&amp;ROW('summary | ALG^({gamma}) (low co'!$H$11)+(ROW()-16)/6)), ABS($I358-INDIRECT("'summary | ALG^({\gamma}) (high cost instances)'!I"&amp;ROW('summary | ALG^({gamma}) (high c'!$I$11)+(ROW()-16)/6)))&lt;0.001, "ok", "not ok")</f>
        <v>ok</v>
      </c>
      <c r="K358" s="26">
        <f t="shared" ref="K358:L358" si="251">AVERAGE(K353:K357)</f>
        <v>10554.36</v>
      </c>
      <c r="L358" s="26">
        <f t="shared" si="251"/>
        <v>10554.36</v>
      </c>
      <c r="M358" s="26">
        <f>100*AVERAGE(M353:M357)</f>
        <v>0</v>
      </c>
      <c r="N358" s="26">
        <f>AVERAGE(N353:N357)</f>
        <v>2.66436305</v>
      </c>
      <c r="O358" s="59" t="str">
        <f>IF(MAX(ABS(K358-INDIRECT("'summary | ALG^({\gamma}) (high cost instances)'!L"&amp;ROW('summary | ALG^({gamma}) (high c'!$L$11)+(ROW()-16)/6)), ABS(L358-INDIRECT("'summary | ALG^({\gamma}) (high cost instances)'!M"&amp;ROW('summary | ALG^({gamma}) (high c'!$M$11)+(ROW()-16)/6)), ABS($M358-INDIRECT("'summary | ALG^({\gamma}) (high cost instances)'!N"&amp;ROW('summary | ALG^({gamma}) (high c'!$N$11)+(ROW()-16)/6)), ABS($N358-INDIRECT("'summary | ALG^({\gamma}) (high cost instances)'!O"&amp;ROW('summary | ALG^({gamma}) (high c'!$O$11)+(ROW()-16)/6)))&lt;0.00001, "ok", "not ok")</f>
        <v>ok</v>
      </c>
      <c r="P358" s="26">
        <f t="shared" ref="P358:Q358" si="252">AVERAGE(P353:P357)</f>
        <v>9581.026</v>
      </c>
      <c r="Q358" s="26">
        <f t="shared" si="252"/>
        <v>9581.026</v>
      </c>
      <c r="R358" s="26">
        <f>100*AVERAGE(R353:R357)</f>
        <v>0</v>
      </c>
      <c r="S358" s="26">
        <f>AVERAGE(S353:S357)</f>
        <v>4.315728951</v>
      </c>
      <c r="T358" s="59" t="str">
        <f>IF(MAX(ABS(P358-INDIRECT("'summary | ALG^({\gamma}) (high cost instances)'!R"&amp;ROW('summary | ALG^({gamma}) (high c'!R$11)+(ROW()-16)/6)), ABS(Q358-INDIRECT("'summary | ALG^({\gamma}) (high cost instances)'!S"&amp;ROW('summary | ALG^({gamma}) (high c'!$S$11)+(ROW()-16)/6)), ABS(R358-INDIRECT("'summary | ALG^({\gamma}) (high cost instances)'!T"&amp;ROW('summary | ALG^({gamma}) (high c'!$T$11)+(ROW()-16)/6)), ABS(S358-INDIRECT("'summary | ALG^({\gamma}) (high cost instances)'!U"&amp;ROW('summary | ALG^({gamma}) (high c'!$U$11)+(ROW()-16)/6)))&lt;0.01, "ok", "not ok")</f>
        <v>ok</v>
      </c>
      <c r="U358" s="26">
        <f t="shared" ref="U358:V358" si="253">AVERAGE(U353:U357)</f>
        <v>9178.928</v>
      </c>
      <c r="V358" s="26">
        <f t="shared" si="253"/>
        <v>9178.928</v>
      </c>
      <c r="W358" s="26">
        <f>100*AVERAGE(W353:W357)</f>
        <v>0</v>
      </c>
      <c r="X358" s="26">
        <f>AVERAGE(X353:X357)</f>
        <v>10.31838603</v>
      </c>
      <c r="Y358" s="59" t="str">
        <f>IF(MAX(ABS(U358-INDIRECT("'summary | ALG^({\gamma}) (high cost instances)'!X"&amp;ROW('summary | ALG^({gamma}) (high c'!X$11)+(ROW()-16)/6)), ABS(V358-INDIRECT("'summary | ALG^({\gamma}) (high cost instances)'!Y"&amp;ROW('summary | ALG^({gamma}) (high c'!Y$11)+(ROW()-16)/6)), ABS(W358-INDIRECT("'summary | ALG^({\gamma}) (high cost instances)'!Z"&amp;ROW('summary | ALG^({gamma}) (high c'!Z$11)+(ROW()-16)/6)), ABS(X358-INDIRECT("'summary | ALG^({\gamma}) (high cost instances)'!AA"&amp;ROW('summary | ALG^({gamma}) (high c'!AA$11)+(ROW()-16)/6)))&lt;0.00001, "ok", "not ok")</f>
        <v>ok</v>
      </c>
      <c r="Z358" s="26">
        <f t="shared" ref="Z358:AA358" si="254">AVERAGE(Z353:Z357)</f>
        <v>9103.53</v>
      </c>
      <c r="AA358" s="26">
        <f t="shared" si="254"/>
        <v>9103.53</v>
      </c>
      <c r="AB358" s="26">
        <f>100*AVERAGE(AB353:AB357)</f>
        <v>0</v>
      </c>
      <c r="AC358" s="26">
        <f>AVERAGE(AC353:AC357)</f>
        <v>22.28648095</v>
      </c>
      <c r="AD358" s="59" t="str">
        <f>IF(MAX(ABS(Z358-INDIRECT("'summary | ALG^({\gamma}) (high cost instances)'!AD"&amp;ROW('summary | ALG^({gamma}) (high c'!AD$11)+(ROW()-16)/6)), ABS(AA358-INDIRECT("'summary | ALG^({\gamma}) (high cost instances)'!AE"&amp;ROW('summary | ALG^({gamma}) (high c'!AE$11)+(ROW()-16)/6)), ABS(AB358-INDIRECT("'summary | ALG^({\gamma}) (high cost instances)'!AF"&amp;ROW('summary | ALG^({gamma}) (high c'!AF$11)+(ROW()-16)/6)), ABS(AC358-INDIRECT("'summary | ALG^({\gamma}) (high cost instances)'!AG"&amp;ROW('summary | ALG^({gamma}) (high c'!AG$11)+(ROW()-16)/6)))&lt;0.01, "ok", "not ok")</f>
        <v>ok</v>
      </c>
      <c r="AE358" s="26">
        <f t="shared" ref="AE358:AF358" si="255">AVERAGE(AE353:AE357)</f>
        <v>9511.71</v>
      </c>
      <c r="AF358" s="26">
        <f t="shared" si="255"/>
        <v>9511.71</v>
      </c>
      <c r="AG358" s="26">
        <f>100*AVERAGE(AG353:AG357)</f>
        <v>0</v>
      </c>
      <c r="AH358" s="26">
        <f>AVERAGE(AH353:AH357)</f>
        <v>4.157785988</v>
      </c>
      <c r="AI358" s="59" t="str">
        <f>IF(MAX(ABS(AE358-INDIRECT("'summary | ALG^({\gamma}) (high cost instances)'!AJ"&amp;ROW('summary | ALG^({gamma}) (high c'!$AJ$11)+(ROW()-16)/6)), ABS(AF358-INDIRECT("'summary | ALG^({\gamma}) (high cost instances)'!AK"&amp;ROW('summary | ALG^({gamma}) (high c'!$AK$11)+(ROW()-16)/6)), ABS(AG358-INDIRECT("'summary | ALG^({\gamma}) (high cost instances)'!AL"&amp;ROW('summary | ALG^({gamma}) (high c'!$AL$11)+(ROW()-16)/6)), ABS(AH358-INDIRECT("'summary | ALG^({\gamma}) (high cost instances)'!AM"&amp;ROW('summary | ALG^({gamma}) (high c'!$AM$11)+(ROW()-16)/6)))&lt;0.01, "ok", "not ok")</f>
        <v>ok</v>
      </c>
      <c r="AJ358" s="26">
        <f t="shared" ref="AJ358:AK358" si="256">AVERAGE(AJ353:AJ357)</f>
        <v>12010.728</v>
      </c>
      <c r="AK358" s="26">
        <f t="shared" si="256"/>
        <v>12010.728</v>
      </c>
      <c r="AL358" s="26">
        <f>100*AVERAGE(AL353:AL357)</f>
        <v>0</v>
      </c>
      <c r="AM358" s="26">
        <f>AVERAGE(AM353:AM357)</f>
        <v>1.875315762</v>
      </c>
      <c r="AN358" s="59" t="str">
        <f>IF(MAX(ABS(AJ358-INDIRECT("'summary | ALG^({\gamma}) (high cost instances)'!AV"&amp;ROW('summary | ALG^({gamma}) (high c'!$AV$11)+(ROW()-16)/6)), ABS(AK358-INDIRECT("'summary | ALG^({\gamma}) (high cost instances)'!AW"&amp;ROW('summary | ALG^({gamma}) (high c'!$AW$11)+(ROW()-16)/6)), ABS(AL358-INDIRECT("'summary | ALG^({\gamma}) (high cost instances)'!AX"&amp;ROW('summary | ALG^({gamma}) (high c'!$AX$11)+(ROW()-16)/6)), ABS(AM358-INDIRECT("'summary | ALG^({\gamma}) (high cost instances)'!AY"&amp;ROW('summary | ALG^({gamma}) (high c'!$AY$11)+(ROW()-16)/6)))&lt;0.01, "ok", "not ok")</f>
        <v>ok</v>
      </c>
    </row>
    <row r="359">
      <c r="D359" s="80">
        <v>15.0</v>
      </c>
      <c r="E359" s="68" t="s">
        <v>42</v>
      </c>
      <c r="F359" s="21">
        <v>14922.13</v>
      </c>
      <c r="G359" s="21">
        <v>14922.13</v>
      </c>
      <c r="H359" s="21">
        <v>0.0</v>
      </c>
      <c r="I359" s="21">
        <v>1.80464959144592</v>
      </c>
      <c r="J359" s="58"/>
      <c r="K359" s="21">
        <v>13268.31</v>
      </c>
      <c r="L359" s="21">
        <v>13268.31</v>
      </c>
      <c r="M359" s="21">
        <v>0.0</v>
      </c>
      <c r="N359" s="21">
        <v>3.77876114845276</v>
      </c>
      <c r="O359" s="58"/>
      <c r="P359" s="21">
        <v>12242.71</v>
      </c>
      <c r="Q359" s="21">
        <v>12242.71</v>
      </c>
      <c r="R359" s="21">
        <v>0.0</v>
      </c>
      <c r="S359" s="21">
        <v>7.89829683303833</v>
      </c>
      <c r="T359" s="58"/>
      <c r="U359" s="93">
        <v>11687.41</v>
      </c>
      <c r="V359" s="93">
        <v>11687.41</v>
      </c>
      <c r="W359" s="93">
        <v>0.0</v>
      </c>
      <c r="X359" s="95">
        <v>13.3771740341187</v>
      </c>
      <c r="Y359" s="58"/>
      <c r="Z359" s="21">
        <v>11593.03</v>
      </c>
      <c r="AA359" s="21">
        <v>11593.03</v>
      </c>
      <c r="AB359" s="21">
        <v>0.0</v>
      </c>
      <c r="AC359" s="21">
        <v>52.1108419895172</v>
      </c>
      <c r="AD359" s="58"/>
      <c r="AE359" s="21">
        <v>11897.35</v>
      </c>
      <c r="AF359" s="21">
        <v>11897.35</v>
      </c>
      <c r="AG359" s="21">
        <v>0.0</v>
      </c>
      <c r="AH359" s="21">
        <v>13.7358090877533</v>
      </c>
      <c r="AI359" s="58"/>
      <c r="AJ359" s="21">
        <v>14922.13</v>
      </c>
      <c r="AK359" s="21">
        <v>14922.13</v>
      </c>
      <c r="AL359" s="21">
        <v>0.0</v>
      </c>
      <c r="AM359" s="21">
        <v>3.12975120544434</v>
      </c>
      <c r="AN359" s="58"/>
    </row>
    <row r="360">
      <c r="E360" s="68" t="s">
        <v>43</v>
      </c>
      <c r="F360" s="21">
        <v>14821.49</v>
      </c>
      <c r="G360" s="21">
        <v>14821.49</v>
      </c>
      <c r="H360" s="21">
        <v>0.0</v>
      </c>
      <c r="I360" s="21">
        <v>0.917567253112793</v>
      </c>
      <c r="J360" s="58"/>
      <c r="K360" s="21">
        <v>14768.65</v>
      </c>
      <c r="L360" s="21">
        <v>14768.65</v>
      </c>
      <c r="M360" s="21">
        <v>0.0</v>
      </c>
      <c r="N360" s="21">
        <v>3.96712923049927</v>
      </c>
      <c r="O360" s="58"/>
      <c r="P360" s="21">
        <v>12519.3398611161</v>
      </c>
      <c r="Q360" s="21">
        <v>12519.3398611161</v>
      </c>
      <c r="R360" s="21">
        <v>0.0</v>
      </c>
      <c r="S360" s="21">
        <v>11.6883990764618</v>
      </c>
      <c r="T360" s="58"/>
      <c r="U360" s="93">
        <v>11677.8</v>
      </c>
      <c r="V360" s="93">
        <v>11677.8</v>
      </c>
      <c r="W360" s="93">
        <v>0.0</v>
      </c>
      <c r="X360" s="95">
        <v>23.4109410190582</v>
      </c>
      <c r="Y360" s="58"/>
      <c r="Z360" s="21">
        <v>11554.63</v>
      </c>
      <c r="AA360" s="21">
        <v>11554.63</v>
      </c>
      <c r="AB360" s="21">
        <v>0.0</v>
      </c>
      <c r="AC360" s="21">
        <v>55.3860139369965</v>
      </c>
      <c r="AD360" s="58"/>
      <c r="AE360" s="21">
        <v>11921.72</v>
      </c>
      <c r="AF360" s="21">
        <v>11921.72</v>
      </c>
      <c r="AG360" s="21">
        <v>0.0</v>
      </c>
      <c r="AH360" s="21">
        <v>15.4255967140198</v>
      </c>
      <c r="AI360" s="58"/>
      <c r="AJ360" s="21">
        <v>14821.49</v>
      </c>
      <c r="AK360" s="21">
        <v>14821.49</v>
      </c>
      <c r="AL360" s="21">
        <v>0.0</v>
      </c>
      <c r="AM360" s="21">
        <v>2.48227000236511</v>
      </c>
      <c r="AN360" s="58"/>
    </row>
    <row r="361">
      <c r="E361" s="68" t="s">
        <v>44</v>
      </c>
      <c r="F361" s="21">
        <v>16965.57</v>
      </c>
      <c r="G361" s="21">
        <v>16965.57</v>
      </c>
      <c r="H361" s="21">
        <v>0.0</v>
      </c>
      <c r="I361" s="21">
        <v>2.12031412124634</v>
      </c>
      <c r="J361" s="58"/>
      <c r="K361" s="21">
        <v>14238.23</v>
      </c>
      <c r="L361" s="21">
        <v>14238.23</v>
      </c>
      <c r="M361" s="21">
        <v>0.0</v>
      </c>
      <c r="N361" s="21">
        <v>7.73924207687378</v>
      </c>
      <c r="O361" s="58"/>
      <c r="P361" s="21">
        <v>14162.12</v>
      </c>
      <c r="Q361" s="21">
        <v>14162.12</v>
      </c>
      <c r="R361" s="21">
        <v>0.0</v>
      </c>
      <c r="S361" s="21">
        <v>7.62682151794434</v>
      </c>
      <c r="T361" s="58"/>
      <c r="U361" s="93">
        <v>13515.47</v>
      </c>
      <c r="V361" s="93">
        <v>13515.47</v>
      </c>
      <c r="W361" s="93">
        <v>0.0</v>
      </c>
      <c r="X361" s="95">
        <v>30.480159406662</v>
      </c>
      <c r="Y361" s="58"/>
      <c r="Z361" s="21">
        <v>13241.2</v>
      </c>
      <c r="AA361" s="21">
        <v>13241.2</v>
      </c>
      <c r="AB361" s="21">
        <v>0.0</v>
      </c>
      <c r="AC361" s="21">
        <v>114.319428920746</v>
      </c>
      <c r="AD361" s="58"/>
      <c r="AE361" s="21">
        <v>13545.3</v>
      </c>
      <c r="AF361" s="21">
        <v>13545.3</v>
      </c>
      <c r="AG361" s="21">
        <v>0.0</v>
      </c>
      <c r="AH361" s="21">
        <v>26.2004227638245</v>
      </c>
      <c r="AI361" s="58"/>
      <c r="AJ361" s="21">
        <v>16965.57</v>
      </c>
      <c r="AK361" s="21">
        <v>16965.57</v>
      </c>
      <c r="AL361" s="21">
        <v>0.0</v>
      </c>
      <c r="AM361" s="21">
        <v>3.87405872344971</v>
      </c>
      <c r="AN361" s="58"/>
    </row>
    <row r="362">
      <c r="E362" s="68" t="s">
        <v>45</v>
      </c>
      <c r="F362" s="21">
        <v>13753.53</v>
      </c>
      <c r="G362" s="21">
        <v>13753.53</v>
      </c>
      <c r="H362" s="21">
        <v>0.0</v>
      </c>
      <c r="I362" s="21">
        <v>1.06</v>
      </c>
      <c r="J362" s="58"/>
      <c r="K362" s="21">
        <v>13574.35</v>
      </c>
      <c r="L362" s="21">
        <v>13574.35</v>
      </c>
      <c r="M362" s="21">
        <v>0.0</v>
      </c>
      <c r="N362" s="21">
        <v>4.12193822860718</v>
      </c>
      <c r="O362" s="58"/>
      <c r="P362" s="21">
        <v>11179.99</v>
      </c>
      <c r="Q362" s="21">
        <v>11179.99</v>
      </c>
      <c r="R362" s="21">
        <v>0.0</v>
      </c>
      <c r="S362" s="21">
        <v>8.59693026542664</v>
      </c>
      <c r="T362" s="58"/>
      <c r="U362" s="93">
        <v>10556.13</v>
      </c>
      <c r="V362" s="93">
        <v>10556.13</v>
      </c>
      <c r="W362" s="93">
        <v>0.0</v>
      </c>
      <c r="X362" s="95">
        <v>14.2514351558685</v>
      </c>
      <c r="Y362" s="58"/>
      <c r="Z362" s="21">
        <v>10478.21</v>
      </c>
      <c r="AA362" s="21">
        <v>10478.21</v>
      </c>
      <c r="AB362" s="21">
        <v>0.0</v>
      </c>
      <c r="AC362" s="21">
        <v>31.6916208267212</v>
      </c>
      <c r="AD362" s="58"/>
      <c r="AE362" s="21">
        <v>10876.45</v>
      </c>
      <c r="AF362" s="21">
        <v>10876.45</v>
      </c>
      <c r="AG362" s="21">
        <v>0.0</v>
      </c>
      <c r="AH362" s="21">
        <v>17.4542760848999</v>
      </c>
      <c r="AI362" s="58"/>
      <c r="AJ362" s="21">
        <v>13495.15</v>
      </c>
      <c r="AK362" s="21">
        <v>13495.15</v>
      </c>
      <c r="AL362" s="21">
        <v>0.0</v>
      </c>
      <c r="AM362" s="21">
        <v>2.48872923851013</v>
      </c>
      <c r="AN362" s="58"/>
    </row>
    <row r="363">
      <c r="E363" s="68" t="s">
        <v>46</v>
      </c>
      <c r="F363" s="21">
        <v>13072.17</v>
      </c>
      <c r="G363" s="21">
        <v>13072.17</v>
      </c>
      <c r="H363" s="21">
        <v>0.0</v>
      </c>
      <c r="I363" s="21">
        <v>2.20470809936523</v>
      </c>
      <c r="J363" s="58"/>
      <c r="K363" s="21">
        <v>11408.29</v>
      </c>
      <c r="L363" s="21">
        <v>11408.29</v>
      </c>
      <c r="M363" s="21">
        <v>0.0</v>
      </c>
      <c r="N363" s="21">
        <v>5.70410871505737</v>
      </c>
      <c r="O363" s="58"/>
      <c r="P363" s="21">
        <v>11180.21</v>
      </c>
      <c r="Q363" s="21">
        <v>11180.21</v>
      </c>
      <c r="R363" s="21">
        <v>0.0</v>
      </c>
      <c r="S363" s="21">
        <v>16.4573457241058</v>
      </c>
      <c r="T363" s="58"/>
      <c r="U363" s="93">
        <v>10675.98</v>
      </c>
      <c r="V363" s="93">
        <v>10675.98</v>
      </c>
      <c r="W363" s="93">
        <v>0.0</v>
      </c>
      <c r="X363" s="95">
        <v>31.0024522972107</v>
      </c>
      <c r="Y363" s="58"/>
      <c r="Z363" s="21">
        <v>10536.45</v>
      </c>
      <c r="AA363" s="21">
        <v>10536.45</v>
      </c>
      <c r="AB363" s="21">
        <v>0.0</v>
      </c>
      <c r="AC363" s="21">
        <v>62.1969289779663</v>
      </c>
      <c r="AD363" s="58"/>
      <c r="AE363" s="21">
        <v>11125.93</v>
      </c>
      <c r="AF363" s="21">
        <v>11125.93</v>
      </c>
      <c r="AG363" s="21">
        <v>0.0</v>
      </c>
      <c r="AH363" s="21">
        <v>18.2034995555878</v>
      </c>
      <c r="AI363" s="58"/>
      <c r="AJ363" s="21">
        <v>12898.92</v>
      </c>
      <c r="AK363" s="21">
        <v>12898.92</v>
      </c>
      <c r="AL363" s="21">
        <v>0.0</v>
      </c>
      <c r="AM363" s="21">
        <v>4.23886036872864</v>
      </c>
      <c r="AN363" s="58"/>
    </row>
    <row r="364">
      <c r="E364" s="57" t="s">
        <v>21</v>
      </c>
      <c r="F364" s="26">
        <f t="shared" ref="F364:G364" si="257">AVERAGE(F359:F363)</f>
        <v>14706.978</v>
      </c>
      <c r="G364" s="26">
        <f t="shared" si="257"/>
        <v>14706.978</v>
      </c>
      <c r="H364" s="26">
        <f>100*AVERAGE(H359:H363)</f>
        <v>0</v>
      </c>
      <c r="I364" s="26">
        <f>AVERAGE(I359:I363)</f>
        <v>1.621447813</v>
      </c>
      <c r="J364" s="59" t="str">
        <f>IF(MAX(ABS($F364-INDIRECT("'summary | ALG^({\gamma}) (high cost instances)'!F"&amp;ROW('summary | ALG^({gamma}) (low co'!$F$11)+(ROW()-16)/6)), ABS($G364-INDIRECT("'summary | ALG^({\gamma}) (high cost instances)'!G"&amp;ROW('summary | ALG^({gamma}) (low co'!$G$11)+(ROW()-16)/6)), ABS($H364-INDIRECT("'summary | ALG^({\gamma}) (high cost instances)'!H"&amp;ROW('summary | ALG^({gamma}) (low co'!$H$11)+(ROW()-16)/6)), ABS($I364-INDIRECT("'summary | ALG^({\gamma}) (high cost instances)'!I"&amp;ROW('summary | ALG^({gamma}) (high c'!$I$11)+(ROW()-16)/6)))&lt;0.01, "ok", "not ok")</f>
        <v>ok</v>
      </c>
      <c r="K364" s="83">
        <f t="shared" ref="K364:L364" si="258">AVERAGE(K359:K363)</f>
        <v>13451.566</v>
      </c>
      <c r="L364" s="83">
        <f t="shared" si="258"/>
        <v>13451.566</v>
      </c>
      <c r="M364" s="83">
        <f>100*AVERAGE(M359:M363)</f>
        <v>0</v>
      </c>
      <c r="N364" s="83">
        <f>AVERAGE(N359:N363)</f>
        <v>5.06223588</v>
      </c>
      <c r="O364" s="59" t="str">
        <f>IF(MAX(ABS(K364-INDIRECT("'summary | ALG^({\gamma}) (high cost instances)'!L"&amp;ROW('summary | ALG^({gamma}) (high c'!$L$11)+(ROW()-16)/6)), ABS(L364-INDIRECT("'summary | ALG^({\gamma}) (high cost instances)'!M"&amp;ROW('summary | ALG^({gamma}) (high c'!$M$11)+(ROW()-16)/6)), ABS($M364-INDIRECT("'summary | ALG^({\gamma}) (high cost instances)'!N"&amp;ROW('summary | ALG^({gamma}) (high c'!$N$11)+(ROW()-16)/6)), ABS($N364-INDIRECT("'summary | ALG^({\gamma}) (high cost instances)'!O"&amp;ROW('summary | ALG^({gamma}) (high c'!$O$11)+(ROW()-16)/6)))&lt;0.00001, "ok", "not ok")</f>
        <v>ok</v>
      </c>
      <c r="P364" s="26">
        <f t="shared" ref="P364:Q364" si="259">AVERAGE(P359:P363)</f>
        <v>12256.87397</v>
      </c>
      <c r="Q364" s="26">
        <f t="shared" si="259"/>
        <v>12256.87397</v>
      </c>
      <c r="R364" s="26">
        <f>100*AVERAGE(R359:R363)</f>
        <v>0</v>
      </c>
      <c r="S364" s="26">
        <f>AVERAGE(S359:S363)</f>
        <v>10.45355868</v>
      </c>
      <c r="T364" s="59" t="str">
        <f>IF(MAX(ABS(P364-INDIRECT("'summary | ALG^({\gamma}) (high cost instances)'!R"&amp;ROW('summary | ALG^({gamma}) (high c'!R$11)+(ROW()-16)/6)), ABS(Q364-INDIRECT("'summary | ALG^({\gamma}) (high cost instances)'!S"&amp;ROW('summary | ALG^({gamma}) (high c'!$S$11)+(ROW()-16)/6)), ABS(R364-INDIRECT("'summary | ALG^({\gamma}) (high cost instances)'!T"&amp;ROW('summary | ALG^({gamma}) (high c'!$T$11)+(ROW()-16)/6)), ABS(S364-INDIRECT("'summary | ALG^({\gamma}) (high cost instances)'!U"&amp;ROW('summary | ALG^({gamma}) (high c'!$U$11)+(ROW()-16)/6)))&lt;0.01, "ok", "not ok")</f>
        <v>ok</v>
      </c>
      <c r="U364" s="26">
        <f t="shared" ref="U364:V364" si="260">AVERAGE(U359:U363)</f>
        <v>11622.558</v>
      </c>
      <c r="V364" s="26">
        <f t="shared" si="260"/>
        <v>11622.558</v>
      </c>
      <c r="W364" s="26">
        <f>100*AVERAGE(W359:W363)</f>
        <v>0</v>
      </c>
      <c r="X364" s="26">
        <f>AVERAGE(X359:X363)</f>
        <v>22.50443238</v>
      </c>
      <c r="Y364" s="59" t="str">
        <f>IF(MAX(ABS(U364-INDIRECT("'summary | ALG^({\gamma}) (high cost instances)'!X"&amp;ROW('summary | ALG^({gamma}) (high c'!X$11)+(ROW()-16)/6)), ABS(V364-INDIRECT("'summary | ALG^({\gamma}) (high cost instances)'!Y"&amp;ROW('summary | ALG^({gamma}) (high c'!Y$11)+(ROW()-16)/6)), ABS(W364-INDIRECT("'summary | ALG^({\gamma}) (high cost instances)'!Z"&amp;ROW('summary | ALG^({gamma}) (high c'!Z$11)+(ROW()-16)/6)), ABS(X364-INDIRECT("'summary | ALG^({\gamma}) (high cost instances)'!AA"&amp;ROW('summary | ALG^({gamma}) (high c'!AA$11)+(ROW()-16)/6)))&lt;0.01, "ok", "not ok")</f>
        <v>ok</v>
      </c>
      <c r="Z364" s="26">
        <f t="shared" ref="Z364:AA364" si="261">AVERAGE(Z359:Z363)</f>
        <v>11480.704</v>
      </c>
      <c r="AA364" s="26">
        <f t="shared" si="261"/>
        <v>11480.704</v>
      </c>
      <c r="AB364" s="26">
        <f>100*AVERAGE(AB359:AB363)</f>
        <v>0</v>
      </c>
      <c r="AC364" s="26">
        <f>AVERAGE(AC359:AC363)</f>
        <v>63.14096693</v>
      </c>
      <c r="AD364" s="59" t="str">
        <f>IF(MAX(ABS(Z364-INDIRECT("'summary | ALG^({\gamma}) (high cost instances)'!AD"&amp;ROW('summary | ALG^({gamma}) (high c'!AD$11)+(ROW()-16)/6)), ABS(AA364-INDIRECT("'summary | ALG^({\gamma}) (high cost instances)'!AE"&amp;ROW('summary | ALG^({gamma}) (high c'!AE$11)+(ROW()-16)/6)), ABS(AB364-INDIRECT("'summary | ALG^({\gamma}) (high cost instances)'!AF"&amp;ROW('summary | ALG^({gamma}) (high c'!AF$11)+(ROW()-16)/6)), ABS(AC364-INDIRECT("'summary | ALG^({\gamma}) (high cost instances)'!AG"&amp;ROW('summary | ALG^({gamma}) (high c'!AG$11)+(ROW()-16)/6)))&lt;0.01, "ok", "not ok")</f>
        <v>ok</v>
      </c>
      <c r="AE364" s="26">
        <f t="shared" ref="AE364:AF364" si="262">AVERAGE(AE359:AE363)</f>
        <v>11873.35</v>
      </c>
      <c r="AF364" s="26">
        <f t="shared" si="262"/>
        <v>11873.35</v>
      </c>
      <c r="AG364" s="26">
        <f>100*AVERAGE(AG359:AG363)</f>
        <v>0</v>
      </c>
      <c r="AH364" s="26">
        <f>AVERAGE(AH359:AH363)</f>
        <v>18.20392084</v>
      </c>
      <c r="AI364" s="59" t="str">
        <f>IF(MAX(ABS(AE364-INDIRECT("'summary | ALG^({\gamma}) (high cost instances)'!AJ"&amp;ROW('summary | ALG^({gamma}) (high c'!$AJ$11)+(ROW()-16)/6)), ABS(AF364-INDIRECT("'summary | ALG^({\gamma}) (high cost instances)'!AK"&amp;ROW('summary | ALG^({gamma}) (high c'!$AK$11)+(ROW()-16)/6)), ABS(AG364-INDIRECT("'summary | ALG^({\gamma}) (high cost instances)'!AL"&amp;ROW('summary | ALG^({gamma}) (high c'!$AL$11)+(ROW()-16)/6)), ABS(AH364-INDIRECT("'summary | ALG^({\gamma}) (high cost instances)'!AM"&amp;ROW('summary | ALG^({gamma}) (high c'!$AM$11)+(ROW()-16)/6)))&lt;0.01, "ok", "not ok")</f>
        <v>ok</v>
      </c>
      <c r="AJ364" s="26">
        <f t="shared" ref="AJ364:AK364" si="263">AVERAGE(AJ359:AJ363)</f>
        <v>14620.652</v>
      </c>
      <c r="AK364" s="26">
        <f t="shared" si="263"/>
        <v>14620.652</v>
      </c>
      <c r="AL364" s="26">
        <f>100*AVERAGE(AL359:AL363)</f>
        <v>0</v>
      </c>
      <c r="AM364" s="26">
        <f>AVERAGE(AM359:AM363)</f>
        <v>3.242733908</v>
      </c>
      <c r="AN364" s="59" t="str">
        <f>IF(MAX(ABS(AJ364-INDIRECT("'summary | ALG^({\gamma}) (high cost instances)'!AV"&amp;ROW('summary | ALG^({gamma}) (high c'!$AV$11)+(ROW()-16)/6)), ABS(AK364-INDIRECT("'summary | ALG^({\gamma}) (high cost instances)'!AW"&amp;ROW('summary | ALG^({gamma}) (high c'!$AW$11)+(ROW()-16)/6)), ABS(AL364-INDIRECT("'summary | ALG^({\gamma}) (high cost instances)'!AX"&amp;ROW('summary | ALG^({gamma}) (high c'!$AX$11)+(ROW()-16)/6)), ABS(AM364-INDIRECT("'summary | ALG^({\gamma}) (high cost instances)'!AY"&amp;ROW('summary | ALG^({gamma}) (high c'!$AY$11)+(ROW()-16)/6)))&lt;0.01, "ok", "not ok")</f>
        <v>ok</v>
      </c>
    </row>
    <row r="365">
      <c r="D365" s="80">
        <v>20.0</v>
      </c>
      <c r="E365" s="68" t="s">
        <v>47</v>
      </c>
      <c r="F365" s="21">
        <v>17488.44</v>
      </c>
      <c r="G365" s="21">
        <v>17488.44</v>
      </c>
      <c r="H365" s="21">
        <v>0.0</v>
      </c>
      <c r="I365" s="21">
        <v>9.88558626174927</v>
      </c>
      <c r="J365" s="58"/>
      <c r="K365" s="21">
        <v>15652.84</v>
      </c>
      <c r="L365" s="21">
        <v>15652.84</v>
      </c>
      <c r="M365" s="21">
        <v>0.0</v>
      </c>
      <c r="N365" s="21">
        <v>24.5742108821869</v>
      </c>
      <c r="O365" s="58"/>
      <c r="P365" s="21">
        <v>14697.96</v>
      </c>
      <c r="Q365" s="21">
        <v>14697.96</v>
      </c>
      <c r="R365" s="21">
        <v>0.0</v>
      </c>
      <c r="S365" s="21">
        <v>198.014976978302</v>
      </c>
      <c r="T365" s="58"/>
      <c r="U365" s="93">
        <v>14263.44</v>
      </c>
      <c r="V365" s="93">
        <v>14263.44</v>
      </c>
      <c r="W365" s="93">
        <v>0.0</v>
      </c>
      <c r="X365" s="93">
        <v>323.866586923599</v>
      </c>
      <c r="Y365" s="58"/>
      <c r="Z365" s="21">
        <v>14237.37</v>
      </c>
      <c r="AA365" s="21">
        <v>14237.37</v>
      </c>
      <c r="AB365" s="21">
        <v>0.0</v>
      </c>
      <c r="AC365" s="21">
        <v>729.581414937973</v>
      </c>
      <c r="AD365" s="58"/>
      <c r="AE365" s="21">
        <v>15164.97</v>
      </c>
      <c r="AF365" s="21">
        <v>15164.97</v>
      </c>
      <c r="AG365" s="21">
        <v>0.0</v>
      </c>
      <c r="AH365" s="21">
        <v>849.339749574661</v>
      </c>
      <c r="AI365" s="58"/>
      <c r="AJ365" s="21">
        <v>17488.44</v>
      </c>
      <c r="AK365" s="21">
        <v>17488.44</v>
      </c>
      <c r="AL365" s="21">
        <v>0.0</v>
      </c>
      <c r="AM365" s="21">
        <v>12.2795519828796</v>
      </c>
      <c r="AN365" s="58"/>
    </row>
    <row r="366">
      <c r="E366" s="68" t="s">
        <v>48</v>
      </c>
      <c r="F366" s="21">
        <v>17730.22</v>
      </c>
      <c r="G366" s="21">
        <v>17730.22</v>
      </c>
      <c r="H366" s="21">
        <v>0.0</v>
      </c>
      <c r="I366" s="21">
        <v>4.35526895523071</v>
      </c>
      <c r="J366" s="58"/>
      <c r="K366" s="21">
        <v>15951.94</v>
      </c>
      <c r="L366" s="21">
        <v>15951.94</v>
      </c>
      <c r="M366" s="21">
        <v>0.0</v>
      </c>
      <c r="N366" s="21">
        <v>8.35116910934448</v>
      </c>
      <c r="O366" s="58"/>
      <c r="P366" s="21">
        <v>14444.39</v>
      </c>
      <c r="Q366" s="21">
        <v>14444.39</v>
      </c>
      <c r="R366" s="21">
        <v>0.0</v>
      </c>
      <c r="S366" s="21">
        <v>19.6097609996796</v>
      </c>
      <c r="T366" s="58"/>
      <c r="U366" s="93">
        <v>13712.94</v>
      </c>
      <c r="V366" s="93">
        <v>13712.94</v>
      </c>
      <c r="W366" s="93">
        <v>0.0</v>
      </c>
      <c r="X366" s="93">
        <v>33.0649399757385</v>
      </c>
      <c r="Y366" s="58"/>
      <c r="Z366" s="21">
        <v>13607.18</v>
      </c>
      <c r="AA366" s="21">
        <v>13607.18</v>
      </c>
      <c r="AB366" s="21">
        <v>0.0</v>
      </c>
      <c r="AC366" s="21">
        <v>158.694959878922</v>
      </c>
      <c r="AD366" s="58"/>
      <c r="AE366" s="21">
        <v>14231.2</v>
      </c>
      <c r="AF366" s="21">
        <v>14231.2</v>
      </c>
      <c r="AG366" s="21">
        <v>0.0</v>
      </c>
      <c r="AH366" s="21">
        <v>18.6646840572357</v>
      </c>
      <c r="AI366" s="58"/>
      <c r="AJ366" s="21">
        <v>17730.22</v>
      </c>
      <c r="AK366" s="21">
        <v>17730.22</v>
      </c>
      <c r="AL366" s="21">
        <v>0.0</v>
      </c>
      <c r="AM366" s="21">
        <v>7.7897253036499</v>
      </c>
      <c r="AN366" s="58"/>
    </row>
    <row r="367">
      <c r="E367" s="68" t="s">
        <v>49</v>
      </c>
      <c r="F367" s="21">
        <v>17742.39</v>
      </c>
      <c r="G367" s="21">
        <v>17742.39</v>
      </c>
      <c r="H367" s="21">
        <v>0.0</v>
      </c>
      <c r="I367" s="21">
        <v>2.27698373794556</v>
      </c>
      <c r="J367" s="58"/>
      <c r="K367" s="21">
        <v>15874.6</v>
      </c>
      <c r="L367" s="21">
        <v>15874.6</v>
      </c>
      <c r="M367" s="21">
        <v>0.0</v>
      </c>
      <c r="N367" s="21">
        <v>5.07534646987915</v>
      </c>
      <c r="O367" s="58"/>
      <c r="P367" s="21">
        <v>14633.2999803172</v>
      </c>
      <c r="Q367" s="21">
        <v>14633.2999803172</v>
      </c>
      <c r="R367" s="21">
        <v>0.0</v>
      </c>
      <c r="S367" s="21">
        <v>19.3501460552216</v>
      </c>
      <c r="T367" s="58"/>
      <c r="U367" s="93">
        <v>13980.74</v>
      </c>
      <c r="V367" s="93">
        <v>13980.74</v>
      </c>
      <c r="W367" s="93">
        <v>0.0</v>
      </c>
      <c r="X367" s="93">
        <v>49.1093430519104</v>
      </c>
      <c r="Y367" s="58"/>
      <c r="Z367" s="21">
        <v>13777.29</v>
      </c>
      <c r="AA367" s="21">
        <v>13777.29</v>
      </c>
      <c r="AB367" s="21">
        <v>0.0</v>
      </c>
      <c r="AC367" s="21">
        <v>108.234760046005</v>
      </c>
      <c r="AD367" s="58"/>
      <c r="AE367" s="21">
        <v>14638.2</v>
      </c>
      <c r="AF367" s="21">
        <v>14638.2</v>
      </c>
      <c r="AG367" s="21">
        <v>0.0</v>
      </c>
      <c r="AH367" s="21">
        <v>20.6254539489746</v>
      </c>
      <c r="AI367" s="58"/>
      <c r="AJ367" s="21">
        <v>17755.43</v>
      </c>
      <c r="AK367" s="21">
        <v>17754.43</v>
      </c>
      <c r="AL367" s="21">
        <v>5.63207987640964E-5</v>
      </c>
      <c r="AM367" s="21">
        <v>5.4007887840271</v>
      </c>
      <c r="AN367" s="58"/>
    </row>
    <row r="368">
      <c r="E368" s="68" t="s">
        <v>50</v>
      </c>
      <c r="F368" s="21">
        <v>18945.44</v>
      </c>
      <c r="G368" s="21">
        <v>18945.44</v>
      </c>
      <c r="H368" s="21">
        <v>0.0</v>
      </c>
      <c r="I368" s="21">
        <v>10.1303770542145</v>
      </c>
      <c r="J368" s="58"/>
      <c r="K368" s="21">
        <v>17242.02</v>
      </c>
      <c r="L368" s="21">
        <v>17242.02</v>
      </c>
      <c r="M368" s="21">
        <v>0.0</v>
      </c>
      <c r="N368" s="21">
        <v>30.1787629127502</v>
      </c>
      <c r="O368" s="58"/>
      <c r="P368" s="21">
        <v>15590.3998513144</v>
      </c>
      <c r="Q368" s="21">
        <v>15590.3998513144</v>
      </c>
      <c r="R368" s="21">
        <v>0.0</v>
      </c>
      <c r="S368" s="21">
        <v>613.114730834961</v>
      </c>
      <c r="T368" s="58"/>
      <c r="U368" s="93">
        <v>14404.78</v>
      </c>
      <c r="V368" s="93">
        <v>14404.78</v>
      </c>
      <c r="W368" s="93">
        <v>0.0</v>
      </c>
      <c r="X368" s="93">
        <v>554.092110872269</v>
      </c>
      <c r="Y368" s="58"/>
      <c r="Z368" s="21">
        <v>14321.09</v>
      </c>
      <c r="AA368" s="21">
        <v>14320.0745652543</v>
      </c>
      <c r="AB368" s="21">
        <v>7.09048505203993E-5</v>
      </c>
      <c r="AC368" s="21">
        <v>5041.24312496185</v>
      </c>
      <c r="AD368" s="58"/>
      <c r="AE368" s="21">
        <v>15190.66</v>
      </c>
      <c r="AF368" s="21">
        <v>15190.66</v>
      </c>
      <c r="AG368" s="21">
        <v>0.0</v>
      </c>
      <c r="AH368" s="21">
        <v>1067.12504124641</v>
      </c>
      <c r="AI368" s="58"/>
      <c r="AJ368" s="21">
        <v>18945.44</v>
      </c>
      <c r="AK368" s="21">
        <v>18945.44</v>
      </c>
      <c r="AL368" s="21">
        <v>0.0</v>
      </c>
      <c r="AM368" s="21">
        <v>14.560487985611</v>
      </c>
      <c r="AN368" s="58"/>
    </row>
    <row r="369">
      <c r="E369" s="68" t="s">
        <v>51</v>
      </c>
      <c r="F369" s="21">
        <v>19906.11</v>
      </c>
      <c r="G369" s="21">
        <v>19906.11</v>
      </c>
      <c r="H369" s="21">
        <v>0.0</v>
      </c>
      <c r="I369" s="21">
        <v>16.4562990665436</v>
      </c>
      <c r="J369" s="58"/>
      <c r="K369" s="21">
        <v>16801.71</v>
      </c>
      <c r="L369" s="21">
        <v>16801.71</v>
      </c>
      <c r="M369" s="21">
        <v>0.0</v>
      </c>
      <c r="N369" s="21">
        <v>222.943746805191</v>
      </c>
      <c r="O369" s="58"/>
      <c r="P369" s="21">
        <v>16442.48</v>
      </c>
      <c r="Q369" s="21">
        <v>16442.48</v>
      </c>
      <c r="R369" s="21">
        <v>0.0</v>
      </c>
      <c r="S369" s="21">
        <v>593.358951091766</v>
      </c>
      <c r="T369" s="58"/>
      <c r="U369" s="93">
        <v>16008.76</v>
      </c>
      <c r="V369" s="93">
        <v>16008.76</v>
      </c>
      <c r="W369" s="93">
        <v>0.0</v>
      </c>
      <c r="X369" s="93">
        <v>3506.33955669403</v>
      </c>
      <c r="Y369" s="58"/>
      <c r="Z369" s="21">
        <v>15746.9</v>
      </c>
      <c r="AA369" s="21">
        <v>15310.8678335299</v>
      </c>
      <c r="AB369" s="21">
        <v>0.027690032099657</v>
      </c>
      <c r="AC369" s="21">
        <v>7202.1661491394</v>
      </c>
      <c r="AD369" s="58"/>
      <c r="AE369" s="21">
        <v>16648.49</v>
      </c>
      <c r="AF369" s="21">
        <v>16647.49</v>
      </c>
      <c r="AG369" s="21">
        <v>6.00655074426352E-5</v>
      </c>
      <c r="AH369" s="21">
        <v>1022.04342389107</v>
      </c>
      <c r="AI369" s="58"/>
      <c r="AJ369" s="21">
        <v>19906.11</v>
      </c>
      <c r="AK369" s="21">
        <v>19906.11</v>
      </c>
      <c r="AL369" s="21">
        <v>0.0</v>
      </c>
      <c r="AM369" s="21">
        <v>23.0691518783569</v>
      </c>
      <c r="AN369" s="58"/>
    </row>
    <row r="370">
      <c r="E370" s="57" t="s">
        <v>21</v>
      </c>
      <c r="F370" s="26">
        <f t="shared" ref="F370:G370" si="264">AVERAGE(F365:F369)</f>
        <v>18362.52</v>
      </c>
      <c r="G370" s="26">
        <f t="shared" si="264"/>
        <v>18362.52</v>
      </c>
      <c r="H370" s="26">
        <f>100*AVERAGE(H365:H369)</f>
        <v>0</v>
      </c>
      <c r="I370" s="26">
        <f>AVERAGE(I365:I369)</f>
        <v>8.620903015</v>
      </c>
      <c r="J370" s="59" t="str">
        <f>IF(MAX(ABS($F370-INDIRECT("'summary | ALG^({\gamma}) (high cost instances)'!F"&amp;ROW('summary | ALG^({gamma}) (low co'!$F$11)+(ROW()-16)/6)), ABS($G370-INDIRECT("'summary | ALG^({\gamma}) (high cost instances)'!G"&amp;ROW('summary | ALG^({gamma}) (low co'!$G$11)+(ROW()-16)/6)), ABS($H370-INDIRECT("'summary | ALG^({\gamma}) (high cost instances)'!H"&amp;ROW('summary | ALG^({gamma}) (low co'!$H$11)+(ROW()-16)/6)), ABS($I370-INDIRECT("'summary | ALG^({\gamma}) (high cost instances)'!I"&amp;ROW('summary | ALG^({gamma}) (high c'!$I$11)+(ROW()-16)/6)))&lt;0.01, "ok", "not ok")</f>
        <v>ok</v>
      </c>
      <c r="K370" s="26">
        <f t="shared" ref="K370:L370" si="265">AVERAGE(K365:K369)</f>
        <v>16304.622</v>
      </c>
      <c r="L370" s="26">
        <f t="shared" si="265"/>
        <v>16304.622</v>
      </c>
      <c r="M370" s="26">
        <f>100*AVERAGE(M365:M369)</f>
        <v>0</v>
      </c>
      <c r="N370" s="26">
        <f>AVERAGE(N365:N369)</f>
        <v>58.22464724</v>
      </c>
      <c r="O370" s="59" t="str">
        <f>IF(MAX(ABS(K370-INDIRECT("'summary | ALG^({\gamma}) (high cost instances)'!L"&amp;ROW('summary | ALG^({gamma}) (high c'!$L$11)+(ROW()-16)/6)), ABS(L370-INDIRECT("'summary | ALG^({\gamma}) (high cost instances)'!M"&amp;ROW('summary | ALG^({gamma}) (high c'!$M$11)+(ROW()-16)/6)), ABS($M370-INDIRECT("'summary | ALG^({\gamma}) (high cost instances)'!N"&amp;ROW('summary | ALG^({gamma}) (high c'!$N$11)+(ROW()-16)/6)), ABS($N370-INDIRECT("'summary | ALG^({\gamma}) (high cost instances)'!O"&amp;ROW('summary | ALG^({gamma}) (high c'!$O$11)+(ROW()-16)/6)))&lt;0.00001, "ok", "not ok")</f>
        <v>ok</v>
      </c>
      <c r="P370" s="26">
        <f t="shared" ref="P370:Q370" si="266">AVERAGE(P365:P369)</f>
        <v>15161.70597</v>
      </c>
      <c r="Q370" s="26">
        <f t="shared" si="266"/>
        <v>15161.70597</v>
      </c>
      <c r="R370" s="26">
        <f>100*AVERAGE(R365:R369)</f>
        <v>0</v>
      </c>
      <c r="S370" s="26">
        <f>AVERAGE(S365:S369)</f>
        <v>288.6897132</v>
      </c>
      <c r="T370" s="59" t="str">
        <f>IF(MAX(ABS(P370-INDIRECT("'summary | ALG^({\gamma}) (high cost instances)'!R"&amp;ROW('summary | ALG^({gamma}) (high c'!R$11)+(ROW()-16)/6)), ABS(Q370-INDIRECT("'summary | ALG^({\gamma}) (high cost instances)'!S"&amp;ROW('summary | ALG^({gamma}) (high c'!$S$11)+(ROW()-16)/6)), ABS(R370-INDIRECT("'summary | ALG^({\gamma}) (high cost instances)'!T"&amp;ROW('summary | ALG^({gamma}) (high c'!$T$11)+(ROW()-16)/6)), ABS(S370-INDIRECT("'summary | ALG^({\gamma}) (high cost instances)'!U"&amp;ROW('summary | ALG^({gamma}) (high c'!$U$11)+(ROW()-16)/6)))&lt;0.01, "ok", "not ok")</f>
        <v>ok</v>
      </c>
      <c r="U370" s="26">
        <f t="shared" ref="U370:V370" si="267">AVERAGE(U365:U369)</f>
        <v>14474.132</v>
      </c>
      <c r="V370" s="26">
        <f t="shared" si="267"/>
        <v>14474.132</v>
      </c>
      <c r="W370" s="26">
        <f>100*AVERAGE(W365:W369)</f>
        <v>0</v>
      </c>
      <c r="X370" s="26">
        <f>AVERAGE(X365:X369)</f>
        <v>893.2945075</v>
      </c>
      <c r="Y370" s="59" t="str">
        <f>IF(MAX(ABS(U370-INDIRECT("'summary | ALG^({\gamma}) (high cost instances)'!X"&amp;ROW('summary | ALG^({gamma}) (high c'!X$11)+(ROW()-16)/6)), ABS(V370-INDIRECT("'summary | ALG^({\gamma}) (high cost instances)'!Y"&amp;ROW('summary | ALG^({gamma}) (high c'!Y$11)+(ROW()-16)/6)), ABS(W370-INDIRECT("'summary | ALG^({\gamma}) (high cost instances)'!Z"&amp;ROW('summary | ALG^({gamma}) (high c'!Z$11)+(ROW()-16)/6)), ABS(X370-INDIRECT("'summary | ALG^({\gamma}) (high cost instances)'!AA"&amp;ROW('summary | ALG^({gamma}) (high c'!AA$11)+(ROW()-16)/6)))&lt;0.00001, "ok", "not ok")</f>
        <v>ok</v>
      </c>
      <c r="Z370" s="26">
        <f t="shared" ref="Z370:AA370" si="268">AVERAGE(Z365:Z369)</f>
        <v>14337.966</v>
      </c>
      <c r="AA370" s="26">
        <f t="shared" si="268"/>
        <v>14250.55648</v>
      </c>
      <c r="AB370" s="26">
        <f>100*AVERAGE(AB365:AB369)</f>
        <v>0.555218739</v>
      </c>
      <c r="AC370" s="26">
        <f>AVERAGE(AC365:AC369)</f>
        <v>2647.984082</v>
      </c>
      <c r="AD370" s="59" t="str">
        <f>IF(MAX(ABS(Z370-INDIRECT("'summary | ALG^({\gamma}) (high cost instances)'!AD"&amp;ROW('summary | ALG^({gamma}) (high c'!AD$11)+(ROW()-16)/6)), ABS(AA370-INDIRECT("'summary | ALG^({\gamma}) (high cost instances)'!AE"&amp;ROW('summary | ALG^({gamma}) (high c'!AE$11)+(ROW()-16)/6)), ABS(AB370-INDIRECT("'summary | ALG^({\gamma}) (high cost instances)'!AF"&amp;ROW('summary | ALG^({gamma}) (high c'!AF$11)+(ROW()-16)/6)), ABS(AC370-INDIRECT("'summary | ALG^({\gamma}) (high cost instances)'!AG"&amp;ROW('summary | ALG^({gamma}) (high c'!AG$11)+(ROW()-16)/6)))&lt;0.01, "ok", "not ok")</f>
        <v>ok</v>
      </c>
      <c r="AE370" s="26">
        <f t="shared" ref="AE370:AF370" si="269">AVERAGE(AE365:AE369)</f>
        <v>15174.704</v>
      </c>
      <c r="AF370" s="26">
        <f t="shared" si="269"/>
        <v>15174.504</v>
      </c>
      <c r="AG370" s="26">
        <f>100*AVERAGE(AG365:AG369)</f>
        <v>0.001201310149</v>
      </c>
      <c r="AH370" s="26">
        <f>AVERAGE(AH365:AH369)</f>
        <v>595.5596705</v>
      </c>
      <c r="AI370" s="59" t="str">
        <f>IF(MAX(ABS(AE370-INDIRECT("'summary | ALG^({\gamma}) (high cost instances)'!AJ"&amp;ROW('summary | ALG^({gamma}) (high c'!$AJ$11)+(ROW()-16)/6)), ABS(AF370-INDIRECT("'summary | ALG^({\gamma}) (high cost instances)'!AK"&amp;ROW('summary | ALG^({gamma}) (high c'!$AK$11)+(ROW()-16)/6)), ABS(AG370-INDIRECT("'summary | ALG^({\gamma}) (high cost instances)'!AL"&amp;ROW('summary | ALG^({gamma}) (high c'!$AL$11)+(ROW()-16)/6)), ABS(AH370-INDIRECT("'summary | ALG^({\gamma}) (high cost instances)'!AM"&amp;ROW('summary | ALG^({gamma}) (high c'!$AM$11)+(ROW()-16)/6)))&lt;0.01, "ok", "not ok")</f>
        <v>ok</v>
      </c>
      <c r="AJ370" s="26">
        <f t="shared" ref="AJ370:AK370" si="270">AVERAGE(AJ365:AJ369)</f>
        <v>18365.128</v>
      </c>
      <c r="AK370" s="26">
        <f t="shared" si="270"/>
        <v>18364.928</v>
      </c>
      <c r="AL370" s="26">
        <f>100*AVERAGE(AL365:AL369)</f>
        <v>0.001126415975</v>
      </c>
      <c r="AM370" s="26">
        <f>AVERAGE(AM365:AM369)</f>
        <v>12.61994119</v>
      </c>
      <c r="AN370" s="59" t="str">
        <f>IF(MAX(ABS(AJ370-INDIRECT("'summary | ALG^({\gamma}) (high cost instances)'!AV"&amp;ROW('summary | ALG^({gamma}) (high c'!$AV$11)+(ROW()-16)/6)), ABS(AK370-INDIRECT("'summary | ALG^({\gamma}) (high cost instances)'!AW"&amp;ROW('summary | ALG^({gamma}) (high c'!$AW$11)+(ROW()-16)/6)), ABS(AL370-INDIRECT("'summary | ALG^({\gamma}) (high cost instances)'!AX"&amp;ROW('summary | ALG^({gamma}) (high c'!$AX$11)+(ROW()-16)/6)), ABS(AM370-INDIRECT("'summary | ALG^({\gamma}) (high cost instances)'!AY"&amp;ROW('summary | ALG^({gamma}) (high c'!$AY$11)+(ROW()-16)/6)))&lt;0.01, "ok", "not ok")</f>
        <v>ok</v>
      </c>
    </row>
    <row r="371">
      <c r="D371" s="80">
        <v>25.0</v>
      </c>
      <c r="E371" s="68" t="s">
        <v>52</v>
      </c>
      <c r="F371" s="21">
        <v>19451.41</v>
      </c>
      <c r="G371" s="21">
        <v>19451.41</v>
      </c>
      <c r="H371" s="21">
        <v>0.0</v>
      </c>
      <c r="I371" s="21">
        <v>2.03631901741028</v>
      </c>
      <c r="J371" s="58"/>
      <c r="K371" s="21">
        <v>17020.33</v>
      </c>
      <c r="L371" s="21">
        <v>17020.33</v>
      </c>
      <c r="M371" s="21">
        <v>0.0</v>
      </c>
      <c r="N371" s="21">
        <v>11.4265310764313</v>
      </c>
      <c r="O371" s="58"/>
      <c r="P371" s="21">
        <v>15807.61</v>
      </c>
      <c r="Q371" s="21">
        <v>15807.61</v>
      </c>
      <c r="R371" s="21">
        <v>0.0</v>
      </c>
      <c r="S371" s="21">
        <v>22.3064663410187</v>
      </c>
      <c r="T371" s="58"/>
      <c r="U371" s="93">
        <v>14815.76</v>
      </c>
      <c r="V371" s="93">
        <v>14815.76</v>
      </c>
      <c r="W371" s="93">
        <v>0.0</v>
      </c>
      <c r="X371" s="93">
        <v>38.8992583751678</v>
      </c>
      <c r="Y371" s="58"/>
      <c r="Z371" s="21">
        <v>14623.22</v>
      </c>
      <c r="AA371" s="21">
        <v>14623.22</v>
      </c>
      <c r="AB371" s="21">
        <v>0.0</v>
      </c>
      <c r="AC371" s="21">
        <v>47.8300638198853</v>
      </c>
      <c r="AD371" s="58"/>
      <c r="AE371" s="21">
        <v>15585.66</v>
      </c>
      <c r="AF371" s="21">
        <v>15585.66</v>
      </c>
      <c r="AG371" s="21">
        <v>0.0</v>
      </c>
      <c r="AH371" s="21">
        <v>28.9925260543823</v>
      </c>
      <c r="AI371" s="58"/>
      <c r="AJ371" s="21">
        <v>19402.99</v>
      </c>
      <c r="AK371" s="21">
        <v>19402.99</v>
      </c>
      <c r="AL371" s="21">
        <v>0.0</v>
      </c>
      <c r="AM371" s="21">
        <v>9.23863506317139</v>
      </c>
      <c r="AN371" s="58"/>
    </row>
    <row r="372">
      <c r="E372" s="68" t="s">
        <v>53</v>
      </c>
      <c r="F372" s="21">
        <v>20788.04</v>
      </c>
      <c r="G372" s="21">
        <v>20788.04</v>
      </c>
      <c r="H372" s="21">
        <v>0.0</v>
      </c>
      <c r="I372" s="21">
        <v>56.1944298744202</v>
      </c>
      <c r="J372" s="58"/>
      <c r="K372" s="21">
        <v>18148.71</v>
      </c>
      <c r="L372" s="21">
        <v>18148.71</v>
      </c>
      <c r="M372" s="21">
        <v>0.0</v>
      </c>
      <c r="N372" s="21">
        <v>785.487658977509</v>
      </c>
      <c r="O372" s="58"/>
      <c r="P372" s="21">
        <v>17188.35</v>
      </c>
      <c r="Q372" s="21">
        <v>17187.43</v>
      </c>
      <c r="R372" s="21">
        <v>5.35246256900787E-5</v>
      </c>
      <c r="S372" s="21">
        <v>4954.35043478012</v>
      </c>
      <c r="T372" s="58"/>
      <c r="U372" s="93">
        <v>16250.06</v>
      </c>
      <c r="V372" s="93">
        <v>16250.06</v>
      </c>
      <c r="W372" s="93">
        <v>0.0</v>
      </c>
      <c r="X372" s="93">
        <v>5817.69043397904</v>
      </c>
      <c r="Y372" s="58"/>
      <c r="Z372" s="21">
        <v>16349.03</v>
      </c>
      <c r="AA372" s="21">
        <v>15217.5518884812</v>
      </c>
      <c r="AB372" s="21">
        <v>0.069207660119211</v>
      </c>
      <c r="AC372" s="21">
        <v>7204.7576611042</v>
      </c>
      <c r="AD372" s="58"/>
      <c r="AE372" s="21">
        <v>16877.13</v>
      </c>
      <c r="AF372" s="21">
        <v>16877.13</v>
      </c>
      <c r="AG372" s="21">
        <v>0.0</v>
      </c>
      <c r="AH372" s="21">
        <v>3801.56259155273</v>
      </c>
      <c r="AI372" s="58"/>
      <c r="AJ372" s="21">
        <v>20692.9199946094</v>
      </c>
      <c r="AK372" s="21">
        <v>20692.9199946094</v>
      </c>
      <c r="AL372" s="21">
        <v>0.0</v>
      </c>
      <c r="AM372" s="21">
        <v>76.3128230571747</v>
      </c>
      <c r="AN372" s="58"/>
    </row>
    <row r="373">
      <c r="E373" s="68" t="s">
        <v>54</v>
      </c>
      <c r="F373" s="21">
        <v>22129.86</v>
      </c>
      <c r="G373" s="21">
        <v>22129.86</v>
      </c>
      <c r="H373" s="21">
        <v>0.0</v>
      </c>
      <c r="I373" s="21">
        <v>27.6268179416657</v>
      </c>
      <c r="J373" s="58"/>
      <c r="K373" s="21">
        <v>19043.92</v>
      </c>
      <c r="L373" s="21">
        <v>19043.92</v>
      </c>
      <c r="M373" s="21">
        <v>0.0</v>
      </c>
      <c r="N373" s="21">
        <v>101.753535270691</v>
      </c>
      <c r="O373" s="58"/>
      <c r="P373" s="21">
        <v>18760.77</v>
      </c>
      <c r="Q373" s="21">
        <v>18760.77</v>
      </c>
      <c r="R373" s="21">
        <v>0.0</v>
      </c>
      <c r="S373" s="21">
        <v>1437.13712406158</v>
      </c>
      <c r="T373" s="58"/>
      <c r="U373" s="93">
        <v>17517.22</v>
      </c>
      <c r="V373" s="93">
        <v>17517.22</v>
      </c>
      <c r="W373" s="93">
        <v>0.0</v>
      </c>
      <c r="X373" s="93">
        <v>1123.56296896935</v>
      </c>
      <c r="Y373" s="58"/>
      <c r="Z373" s="21">
        <v>17382.13</v>
      </c>
      <c r="AA373" s="21">
        <v>17225.013822515</v>
      </c>
      <c r="AB373" s="21">
        <v>0.009038948476681</v>
      </c>
      <c r="AC373" s="21">
        <v>7204.85375404358</v>
      </c>
      <c r="AD373" s="58"/>
      <c r="AE373" s="21">
        <v>18107.91</v>
      </c>
      <c r="AF373" s="21">
        <v>18107.91</v>
      </c>
      <c r="AG373" s="21">
        <v>0.0</v>
      </c>
      <c r="AH373" s="21">
        <v>4081.26336717606</v>
      </c>
      <c r="AI373" s="58"/>
      <c r="AJ373" s="21">
        <v>22129.86</v>
      </c>
      <c r="AK373" s="21">
        <v>22129.86</v>
      </c>
      <c r="AL373" s="21">
        <v>0.0</v>
      </c>
      <c r="AM373" s="21">
        <v>55.8571588993073</v>
      </c>
      <c r="AN373" s="58"/>
    </row>
    <row r="374">
      <c r="E374" s="68" t="s">
        <v>55</v>
      </c>
      <c r="F374" s="21">
        <v>19938.13</v>
      </c>
      <c r="G374" s="21">
        <v>19938.13</v>
      </c>
      <c r="H374" s="21">
        <v>0.0</v>
      </c>
      <c r="I374" s="21">
        <v>3.36663699150085</v>
      </c>
      <c r="J374" s="58"/>
      <c r="K374" s="21">
        <v>19704.8</v>
      </c>
      <c r="L374" s="21">
        <v>19704.8</v>
      </c>
      <c r="M374" s="21">
        <v>0.0</v>
      </c>
      <c r="N374" s="21">
        <v>7.57493329048157</v>
      </c>
      <c r="O374" s="58"/>
      <c r="P374" s="21">
        <v>16351.21</v>
      </c>
      <c r="Q374" s="21">
        <v>16351.21</v>
      </c>
      <c r="R374" s="21">
        <v>0.0</v>
      </c>
      <c r="S374" s="21">
        <v>17.0029330253601</v>
      </c>
      <c r="T374" s="58"/>
      <c r="U374" s="93">
        <v>15347.28</v>
      </c>
      <c r="V374" s="93">
        <v>15347.28</v>
      </c>
      <c r="W374" s="93">
        <v>0.0</v>
      </c>
      <c r="X374" s="93">
        <v>19.2632098197937</v>
      </c>
      <c r="Y374" s="58"/>
      <c r="Z374" s="21">
        <v>15300.73</v>
      </c>
      <c r="AA374" s="21">
        <v>15300.73</v>
      </c>
      <c r="AB374" s="21">
        <v>0.0</v>
      </c>
      <c r="AC374" s="21">
        <v>34.174674987793</v>
      </c>
      <c r="AD374" s="58"/>
      <c r="AE374" s="21">
        <v>16429.29</v>
      </c>
      <c r="AF374" s="21">
        <v>16429.29</v>
      </c>
      <c r="AG374" s="21">
        <v>0.0</v>
      </c>
      <c r="AH374" s="21">
        <v>19.8728289604187</v>
      </c>
      <c r="AI374" s="58"/>
      <c r="AJ374" s="21">
        <v>19715.33</v>
      </c>
      <c r="AK374" s="21">
        <v>19715.33</v>
      </c>
      <c r="AL374" s="21">
        <v>0.0</v>
      </c>
      <c r="AM374" s="21">
        <v>8.84435892105103</v>
      </c>
      <c r="AN374" s="58"/>
    </row>
    <row r="375">
      <c r="E375" s="68" t="s">
        <v>56</v>
      </c>
      <c r="F375" s="21">
        <v>22890.08</v>
      </c>
      <c r="G375" s="21">
        <v>22890.08</v>
      </c>
      <c r="H375" s="21">
        <v>0.0</v>
      </c>
      <c r="I375" s="21">
        <v>23.5576312541962</v>
      </c>
      <c r="J375" s="58"/>
      <c r="K375" s="21">
        <v>19099.73</v>
      </c>
      <c r="L375" s="21">
        <v>19099.73</v>
      </c>
      <c r="M375" s="21">
        <v>0.0</v>
      </c>
      <c r="N375" s="21">
        <v>97.2813022136688</v>
      </c>
      <c r="O375" s="58"/>
      <c r="P375" s="21">
        <v>19215.21</v>
      </c>
      <c r="Q375" s="21">
        <v>19215.21</v>
      </c>
      <c r="R375" s="21">
        <v>0.0</v>
      </c>
      <c r="S375" s="21">
        <v>274.564426660538</v>
      </c>
      <c r="T375" s="58"/>
      <c r="U375" s="93">
        <v>18328.85</v>
      </c>
      <c r="V375" s="93">
        <v>18328.85</v>
      </c>
      <c r="W375" s="93">
        <v>0.0</v>
      </c>
      <c r="X375" s="93">
        <v>4443.63208889961</v>
      </c>
      <c r="Y375" s="58"/>
      <c r="Z375" s="21">
        <v>18145.36</v>
      </c>
      <c r="AA375" s="21">
        <v>17919.534723454</v>
      </c>
      <c r="AB375" s="21">
        <v>0.01244534561706</v>
      </c>
      <c r="AC375" s="21">
        <v>7204.87208390236</v>
      </c>
      <c r="AD375" s="58"/>
      <c r="AE375" s="21">
        <v>19635.38</v>
      </c>
      <c r="AF375" s="21">
        <v>19635.38</v>
      </c>
      <c r="AG375" s="21">
        <v>0.0</v>
      </c>
      <c r="AH375" s="21">
        <v>298.605682849884</v>
      </c>
      <c r="AI375" s="58"/>
      <c r="AJ375" s="21">
        <v>22890.08</v>
      </c>
      <c r="AK375" s="21">
        <v>22890.08</v>
      </c>
      <c r="AL375" s="21">
        <v>0.0</v>
      </c>
      <c r="AM375" s="21">
        <v>22.6756091117859</v>
      </c>
      <c r="AN375" s="58"/>
    </row>
    <row r="376">
      <c r="E376" s="57" t="s">
        <v>21</v>
      </c>
      <c r="F376" s="26">
        <f t="shared" ref="F376:G376" si="271">AVERAGE(F371:F375)</f>
        <v>21039.504</v>
      </c>
      <c r="G376" s="26">
        <f t="shared" si="271"/>
        <v>21039.504</v>
      </c>
      <c r="H376" s="26">
        <f>100*AVERAGE(H371:H375)</f>
        <v>0</v>
      </c>
      <c r="I376" s="26">
        <f>AVERAGE(I371:I375)</f>
        <v>22.55636702</v>
      </c>
      <c r="J376" s="59" t="str">
        <f>IF(MAX(ABS($F376-INDIRECT("'summary | ALG^({\gamma}) (high cost instances)'!F"&amp;ROW('summary | ALG^({gamma}) (low co'!$F$11)+(ROW()-16)/6)), ABS($G376-INDIRECT("'summary | ALG^({\gamma}) (high cost instances)'!G"&amp;ROW('summary | ALG^({gamma}) (low co'!$G$11)+(ROW()-16)/6)), ABS($H376-INDIRECT("'summary | ALG^({\gamma}) (high cost instances)'!H"&amp;ROW('summary | ALG^({gamma}) (low co'!$H$11)+(ROW()-16)/6)), ABS($I376-INDIRECT("'summary | ALG^({\gamma}) (high cost instances)'!I"&amp;ROW('summary | ALG^({gamma}) (high c'!$I$11)+(ROW()-16)/6)))&lt;0.001, "ok", "not ok")</f>
        <v>ok</v>
      </c>
      <c r="K376" s="26">
        <f t="shared" ref="K376:L376" si="272">AVERAGE(K371:K375)</f>
        <v>18603.498</v>
      </c>
      <c r="L376" s="26">
        <f t="shared" si="272"/>
        <v>18603.498</v>
      </c>
      <c r="M376" s="26">
        <f>100*AVERAGE(M371:M375)</f>
        <v>0</v>
      </c>
      <c r="N376" s="26">
        <f>AVERAGE(N371:N375)</f>
        <v>200.7047922</v>
      </c>
      <c r="O376" s="59" t="str">
        <f>IF(MAX(ABS(K376-INDIRECT("'summary | ALG^({\gamma}) (high cost instances)'!L"&amp;ROW('summary | ALG^({gamma}) (high c'!$L$11)+(ROW()-16)/6)), ABS(L376-INDIRECT("'summary | ALG^({\gamma}) (high cost instances)'!M"&amp;ROW('summary | ALG^({gamma}) (high c'!$M$11)+(ROW()-16)/6)), ABS($M376-INDIRECT("'summary | ALG^({\gamma}) (high cost instances)'!N"&amp;ROW('summary | ALG^({gamma}) (high c'!$N$11)+(ROW()-16)/6)), ABS($N376-INDIRECT("'summary | ALG^({\gamma}) (high cost instances)'!O"&amp;ROW('summary | ALG^({gamma}) (high c'!$O$11)+(ROW()-16)/6)))&lt;0.00001, "ok", "not ok")</f>
        <v>ok</v>
      </c>
      <c r="P376" s="26">
        <f t="shared" ref="P376:Q376" si="273">AVERAGE(P371:P375)</f>
        <v>17464.63</v>
      </c>
      <c r="Q376" s="26">
        <f t="shared" si="273"/>
        <v>17464.446</v>
      </c>
      <c r="R376" s="26">
        <f>100*AVERAGE(R371:R375)</f>
        <v>0.001070492514</v>
      </c>
      <c r="S376" s="26">
        <f>AVERAGE(S371:S375)</f>
        <v>1341.072277</v>
      </c>
      <c r="T376" s="59" t="str">
        <f>IF(MAX(ABS(P376-INDIRECT("'summary | ALG^({\gamma}) (high cost instances)'!R"&amp;ROW('summary | ALG^({gamma}) (high c'!R$11)+(ROW()-16)/6)), ABS(Q376-INDIRECT("'summary | ALG^({\gamma}) (high cost instances)'!S"&amp;ROW('summary | ALG^({gamma}) (high c'!$S$11)+(ROW()-16)/6)), ABS(R376-INDIRECT("'summary | ALG^({\gamma}) (high cost instances)'!T"&amp;ROW('summary | ALG^({gamma}) (high c'!$T$11)+(ROW()-16)/6)), ABS(S376-INDIRECT("'summary | ALG^({\gamma}) (high cost instances)'!U"&amp;ROW('summary | ALG^({gamma}) (high c'!$U$11)+(ROW()-16)/6)))&lt;0.01, "ok", "not ok")</f>
        <v>ok</v>
      </c>
      <c r="U376" s="26">
        <f t="shared" ref="U376:V376" si="274">AVERAGE(U371:U375)</f>
        <v>16451.834</v>
      </c>
      <c r="V376" s="26">
        <f t="shared" si="274"/>
        <v>16451.834</v>
      </c>
      <c r="W376" s="26">
        <f>100*AVERAGE(W371:W375)</f>
        <v>0</v>
      </c>
      <c r="X376" s="26">
        <f>AVERAGE(X371:X375)</f>
        <v>2288.609592</v>
      </c>
      <c r="Y376" s="59" t="str">
        <f>IF(MAX(ABS(U376-INDIRECT("'summary | ALG^({\gamma}) (high cost instances)'!X"&amp;ROW('summary | ALG^({gamma}) (high c'!X$11)+(ROW()-16)/6)), ABS(V376-INDIRECT("'summary | ALG^({\gamma}) (high cost instances)'!Y"&amp;ROW('summary | ALG^({gamma}) (high c'!Y$11)+(ROW()-16)/6)), ABS(W376-INDIRECT("'summary | ALG^({\gamma}) (high cost instances)'!Z"&amp;ROW('summary | ALG^({gamma}) (high c'!Z$11)+(ROW()-16)/6)), ABS(X376-INDIRECT("'summary | ALG^({\gamma}) (high cost instances)'!AA"&amp;ROW('summary | ALG^({gamma}) (high c'!AA$11)+(ROW()-16)/6)))&lt;0.00001, "ok", "not ok")</f>
        <v>ok</v>
      </c>
      <c r="Z376" s="26">
        <f t="shared" ref="Z376:AA376" si="275">AVERAGE(Z371:Z375)</f>
        <v>16360.094</v>
      </c>
      <c r="AA376" s="26">
        <f t="shared" si="275"/>
        <v>16057.21009</v>
      </c>
      <c r="AB376" s="26">
        <f>100*AVERAGE(AB371:AB375)</f>
        <v>1.813839084</v>
      </c>
      <c r="AC376" s="26">
        <f>AVERAGE(AC371:AC375)</f>
        <v>4339.297648</v>
      </c>
      <c r="AD376" s="59" t="str">
        <f>IF(MAX(ABS(Z376-INDIRECT("'summary | ALG^({\gamma}) (high cost instances)'!AD"&amp;ROW('summary | ALG^({gamma}) (high c'!AD$11)+(ROW()-16)/6)), ABS(AA376-INDIRECT("'summary | ALG^({\gamma}) (high cost instances)'!AE"&amp;ROW('summary | ALG^({gamma}) (high c'!AE$11)+(ROW()-16)/6)), ABS(AB376-INDIRECT("'summary | ALG^({\gamma}) (high cost instances)'!AF"&amp;ROW('summary | ALG^({gamma}) (high c'!AF$11)+(ROW()-16)/6)), ABS(AC376-INDIRECT("'summary | ALG^({\gamma}) (high cost instances)'!AG"&amp;ROW('summary | ALG^({gamma}) (high c'!AG$11)+(ROW()-16)/6)))&lt;0.01, "ok", "not ok")</f>
        <v>ok</v>
      </c>
      <c r="AE376" s="26">
        <f t="shared" ref="AE376:AF376" si="276">AVERAGE(AE371:AE375)</f>
        <v>17327.074</v>
      </c>
      <c r="AF376" s="26">
        <f t="shared" si="276"/>
        <v>17327.074</v>
      </c>
      <c r="AG376" s="26">
        <f>100*AVERAGE(AG371:AG375)</f>
        <v>0</v>
      </c>
      <c r="AH376" s="26">
        <f>AVERAGE(AH371:AH375)</f>
        <v>1646.059399</v>
      </c>
      <c r="AI376" s="59" t="str">
        <f>IF(MAX(ABS(AE376-INDIRECT("'summary | ALG^({\gamma}) (high cost instances)'!AJ"&amp;ROW('summary | ALG^({gamma}) (high c'!$AJ$11)+(ROW()-16)/6)), ABS(AF376-INDIRECT("'summary | ALG^({\gamma}) (high cost instances)'!AK"&amp;ROW('summary | ALG^({gamma}) (high c'!$AK$11)+(ROW()-16)/6)), ABS(AG376-INDIRECT("'summary | ALG^({\gamma}) (high cost instances)'!AL"&amp;ROW('summary | ALG^({gamma}) (high c'!$AL$11)+(ROW()-16)/6)), ABS(AH376-INDIRECT("'summary | ALG^({\gamma}) (high cost instances)'!AM"&amp;ROW('summary | ALG^({gamma}) (high c'!$AM$11)+(ROW()-16)/6)))&lt;0.01, "ok", "not ok")</f>
        <v>ok</v>
      </c>
      <c r="AJ376" s="26">
        <f t="shared" ref="AJ376:AK376" si="277">AVERAGE(AJ371:AJ375)</f>
        <v>20966.236</v>
      </c>
      <c r="AK376" s="26">
        <f t="shared" si="277"/>
        <v>20966.236</v>
      </c>
      <c r="AL376" s="26">
        <f>100*AVERAGE(AL371:AL375)</f>
        <v>0</v>
      </c>
      <c r="AM376" s="26">
        <f>AVERAGE(AM371:AM375)</f>
        <v>34.58571701</v>
      </c>
      <c r="AN376" s="59" t="str">
        <f>IF(MAX(ABS(AJ376-INDIRECT("'summary | ALG^({\gamma}) (high cost instances)'!AV"&amp;ROW('summary | ALG^({gamma}) (high c'!$AV$11)+(ROW()-16)/6)), ABS(AK376-INDIRECT("'summary | ALG^({\gamma}) (high cost instances)'!AW"&amp;ROW('summary | ALG^({gamma}) (high c'!$AW$11)+(ROW()-16)/6)), ABS(AL376-INDIRECT("'summary | ALG^({\gamma}) (high cost instances)'!AX"&amp;ROW('summary | ALG^({gamma}) (high c'!$AX$11)+(ROW()-16)/6)), ABS(AM376-INDIRECT("'summary | ALG^({\gamma}) (high cost instances)'!AY"&amp;ROW('summary | ALG^({gamma}) (high c'!$AY$11)+(ROW()-16)/6)))&lt;0.01, "ok", "not ok")</f>
        <v>ok</v>
      </c>
    </row>
    <row r="377">
      <c r="D377" s="80">
        <v>30.0</v>
      </c>
      <c r="E377" s="68" t="s">
        <v>57</v>
      </c>
      <c r="F377" s="21">
        <v>26915.37</v>
      </c>
      <c r="G377" s="21">
        <v>26915.37</v>
      </c>
      <c r="H377" s="21">
        <v>0.0</v>
      </c>
      <c r="I377" s="21">
        <v>207.713414907455</v>
      </c>
      <c r="J377" s="58"/>
      <c r="K377" s="21">
        <v>25031.59</v>
      </c>
      <c r="L377" s="21">
        <v>25031.59</v>
      </c>
      <c r="M377" s="21">
        <v>0.0</v>
      </c>
      <c r="N377" s="21">
        <v>838.53989982605</v>
      </c>
      <c r="O377" s="58"/>
      <c r="P377" s="21">
        <v>22569.7</v>
      </c>
      <c r="Q377" s="21">
        <v>22569.7</v>
      </c>
      <c r="R377" s="21">
        <v>0.0</v>
      </c>
      <c r="S377" s="21">
        <v>5131.70109891891</v>
      </c>
      <c r="T377" s="58"/>
      <c r="U377" s="93">
        <v>21767.75</v>
      </c>
      <c r="V377" s="93">
        <v>21550.2362516615</v>
      </c>
      <c r="W377" s="93">
        <v>0.009992477327168</v>
      </c>
      <c r="X377" s="93">
        <v>7205.08596682549</v>
      </c>
      <c r="Y377" s="58"/>
      <c r="Z377" s="21">
        <v>22404.35</v>
      </c>
      <c r="AA377" s="21">
        <v>20389.2452490645</v>
      </c>
      <c r="AB377" s="21">
        <v>0.089942566998617</v>
      </c>
      <c r="AC377" s="21">
        <v>7200.97218298912</v>
      </c>
      <c r="AD377" s="58"/>
      <c r="AE377" s="21">
        <v>22630.85</v>
      </c>
      <c r="AF377" s="21">
        <v>22630.85</v>
      </c>
      <c r="AG377" s="21">
        <v>0.0</v>
      </c>
      <c r="AH377" s="21">
        <v>6605.32750082016</v>
      </c>
      <c r="AI377" s="58"/>
      <c r="AJ377" s="21">
        <v>26915.37</v>
      </c>
      <c r="AK377" s="21">
        <v>26915.37</v>
      </c>
      <c r="AL377" s="21">
        <v>0.0</v>
      </c>
      <c r="AM377" s="21">
        <v>173.952544212341</v>
      </c>
      <c r="AN377" s="58"/>
    </row>
    <row r="378">
      <c r="E378" s="68" t="s">
        <v>58</v>
      </c>
      <c r="F378" s="21">
        <v>23653.13</v>
      </c>
      <c r="G378" s="21">
        <v>23653.13</v>
      </c>
      <c r="H378" s="21">
        <v>0.0</v>
      </c>
      <c r="I378" s="21">
        <v>15.6087696552277</v>
      </c>
      <c r="J378" s="58"/>
      <c r="K378" s="21">
        <v>19824.76</v>
      </c>
      <c r="L378" s="21">
        <v>19824.76</v>
      </c>
      <c r="M378" s="21">
        <v>0.0</v>
      </c>
      <c r="N378" s="21">
        <v>26.982524394989</v>
      </c>
      <c r="O378" s="58"/>
      <c r="P378" s="21">
        <v>19558.87</v>
      </c>
      <c r="Q378" s="21">
        <v>19557.33</v>
      </c>
      <c r="R378" s="21">
        <v>7.87366550311935E-5</v>
      </c>
      <c r="S378" s="21">
        <v>110.637954711914</v>
      </c>
      <c r="T378" s="58"/>
      <c r="U378" s="93">
        <v>18885.87</v>
      </c>
      <c r="V378" s="93">
        <v>18885.87</v>
      </c>
      <c r="W378" s="93">
        <v>0.0</v>
      </c>
      <c r="X378" s="93">
        <v>384.100394964218</v>
      </c>
      <c r="Y378" s="58"/>
      <c r="Z378" s="21">
        <v>18718.04</v>
      </c>
      <c r="AA378" s="21">
        <v>18718.04</v>
      </c>
      <c r="AB378" s="21">
        <v>0.0</v>
      </c>
      <c r="AC378" s="21">
        <v>3252.33041191101</v>
      </c>
      <c r="AD378" s="58"/>
      <c r="AE378" s="21">
        <v>19759.86</v>
      </c>
      <c r="AF378" s="21">
        <v>19759.86</v>
      </c>
      <c r="AG378" s="21">
        <v>0.0</v>
      </c>
      <c r="AH378" s="21">
        <v>87.5381908416748</v>
      </c>
      <c r="AI378" s="58"/>
      <c r="AJ378" s="21">
        <v>23653.13</v>
      </c>
      <c r="AK378" s="21">
        <v>23653.13</v>
      </c>
      <c r="AL378" s="21">
        <v>0.0</v>
      </c>
      <c r="AM378" s="21">
        <v>29.9127008914947</v>
      </c>
      <c r="AN378" s="58"/>
    </row>
    <row r="379">
      <c r="E379" s="68" t="s">
        <v>59</v>
      </c>
      <c r="F379" s="21">
        <v>26219.21</v>
      </c>
      <c r="G379" s="21">
        <v>26219.21</v>
      </c>
      <c r="H379" s="21">
        <v>0.0</v>
      </c>
      <c r="I379" s="21">
        <v>11.5545408725739</v>
      </c>
      <c r="J379" s="58"/>
      <c r="K379" s="21">
        <v>24499.03</v>
      </c>
      <c r="L379" s="21">
        <v>24499.03</v>
      </c>
      <c r="M379" s="21">
        <v>0.0</v>
      </c>
      <c r="N379" s="21">
        <v>15.9881303310394</v>
      </c>
      <c r="O379" s="58"/>
      <c r="P379" s="21">
        <v>21999.99</v>
      </c>
      <c r="Q379" s="21">
        <v>21999.99</v>
      </c>
      <c r="R379" s="21">
        <v>0.0</v>
      </c>
      <c r="S379" s="21">
        <v>35.7325670719147</v>
      </c>
      <c r="T379" s="58"/>
      <c r="U379" s="93">
        <v>21161.49</v>
      </c>
      <c r="V379" s="93">
        <v>21161.49</v>
      </c>
      <c r="W379" s="93">
        <v>0.0</v>
      </c>
      <c r="X379" s="93">
        <v>101.177453994751</v>
      </c>
      <c r="Y379" s="58"/>
      <c r="Z379" s="21">
        <v>21005.05</v>
      </c>
      <c r="AA379" s="21">
        <v>21005.05</v>
      </c>
      <c r="AB379" s="21">
        <v>0.0</v>
      </c>
      <c r="AC379" s="21">
        <v>353.377509117126</v>
      </c>
      <c r="AD379" s="58"/>
      <c r="AE379" s="21">
        <v>22088.16</v>
      </c>
      <c r="AF379" s="21">
        <v>22088.16</v>
      </c>
      <c r="AG379" s="21">
        <v>0.0</v>
      </c>
      <c r="AH379" s="21">
        <v>91.5788097381592</v>
      </c>
      <c r="AI379" s="58"/>
      <c r="AJ379" s="21">
        <v>26219.21</v>
      </c>
      <c r="AK379" s="21">
        <v>26219.21</v>
      </c>
      <c r="AL379" s="21">
        <v>0.0</v>
      </c>
      <c r="AM379" s="21">
        <v>21.4983215332031</v>
      </c>
      <c r="AN379" s="58"/>
    </row>
    <row r="380">
      <c r="E380" s="68" t="s">
        <v>60</v>
      </c>
      <c r="F380" s="21">
        <v>21150.99</v>
      </c>
      <c r="G380" s="21">
        <v>21150.99</v>
      </c>
      <c r="H380" s="21">
        <v>0.0</v>
      </c>
      <c r="I380" s="21">
        <v>5.71767020225525</v>
      </c>
      <c r="J380" s="58"/>
      <c r="K380" s="21">
        <v>20871.05</v>
      </c>
      <c r="L380" s="21">
        <v>20871.05</v>
      </c>
      <c r="M380" s="21">
        <v>0.0</v>
      </c>
      <c r="N380" s="21">
        <v>14.6757650375366</v>
      </c>
      <c r="O380" s="58"/>
      <c r="P380" s="21">
        <v>17259.06</v>
      </c>
      <c r="Q380" s="21">
        <v>17259.06</v>
      </c>
      <c r="R380" s="21">
        <v>0.0</v>
      </c>
      <c r="S380" s="21">
        <v>85.8139779567719</v>
      </c>
      <c r="T380" s="58"/>
      <c r="U380" s="93">
        <v>16762.39</v>
      </c>
      <c r="V380" s="93">
        <v>16762.39</v>
      </c>
      <c r="W380" s="93">
        <v>0.0</v>
      </c>
      <c r="X380" s="93">
        <v>134.702022075653</v>
      </c>
      <c r="Y380" s="58"/>
      <c r="Z380" s="21">
        <v>16704.619986279</v>
      </c>
      <c r="AA380" s="21">
        <v>16704.619986279</v>
      </c>
      <c r="AB380" s="21">
        <v>0.0</v>
      </c>
      <c r="AC380" s="21">
        <v>822.66543006897</v>
      </c>
      <c r="AD380" s="58"/>
      <c r="AE380" s="21">
        <v>17650.78</v>
      </c>
      <c r="AF380" s="21">
        <v>17650.78</v>
      </c>
      <c r="AG380" s="21">
        <v>0.0</v>
      </c>
      <c r="AH380" s="21">
        <v>127.217638254166</v>
      </c>
      <c r="AI380" s="58"/>
      <c r="AJ380" s="21">
        <v>21154.78</v>
      </c>
      <c r="AK380" s="21">
        <v>21154.78</v>
      </c>
      <c r="AL380" s="21">
        <v>0.0</v>
      </c>
      <c r="AM380" s="21">
        <v>15.2127776145935</v>
      </c>
      <c r="AN380" s="58"/>
    </row>
    <row r="381">
      <c r="E381" s="68" t="s">
        <v>61</v>
      </c>
      <c r="F381" s="21">
        <v>21947.37</v>
      </c>
      <c r="G381" s="21">
        <v>21947.37</v>
      </c>
      <c r="H381" s="21">
        <v>0.0</v>
      </c>
      <c r="I381" s="21">
        <v>58.4615740776062</v>
      </c>
      <c r="J381" s="58"/>
      <c r="K381" s="21">
        <v>18515.69</v>
      </c>
      <c r="L381" s="21">
        <v>18515.69</v>
      </c>
      <c r="M381" s="21">
        <v>0.0</v>
      </c>
      <c r="N381" s="21">
        <v>292.925740718842</v>
      </c>
      <c r="O381" s="58"/>
      <c r="P381" s="21">
        <v>18554.08</v>
      </c>
      <c r="Q381" s="21">
        <v>18554.08</v>
      </c>
      <c r="R381" s="21">
        <v>0.0</v>
      </c>
      <c r="S381" s="21">
        <v>4245.40738773346</v>
      </c>
      <c r="T381" s="58"/>
      <c r="U381" s="93">
        <v>17869.56</v>
      </c>
      <c r="V381" s="93">
        <v>17673.905015737</v>
      </c>
      <c r="W381" s="93">
        <v>0.010949065576487</v>
      </c>
      <c r="X381" s="93">
        <v>7201.54467988014</v>
      </c>
      <c r="Y381" s="58"/>
      <c r="Z381" s="21">
        <v>18315.06</v>
      </c>
      <c r="AA381" s="21">
        <v>16846.1711720215</v>
      </c>
      <c r="AB381" s="21">
        <v>0.080201147469814</v>
      </c>
      <c r="AC381" s="21">
        <v>7209.77444434166</v>
      </c>
      <c r="AD381" s="58"/>
      <c r="AE381" s="21">
        <v>18848.41</v>
      </c>
      <c r="AF381" s="21">
        <v>18848.41</v>
      </c>
      <c r="AG381" s="21">
        <v>0.0</v>
      </c>
      <c r="AH381" s="21">
        <v>6073.857224226</v>
      </c>
      <c r="AI381" s="58"/>
      <c r="AJ381" s="21">
        <v>21796.65</v>
      </c>
      <c r="AK381" s="21">
        <v>21796.65</v>
      </c>
      <c r="AL381" s="21">
        <v>0.0</v>
      </c>
      <c r="AM381" s="21">
        <v>76.3237659931183</v>
      </c>
      <c r="AN381" s="58"/>
    </row>
    <row r="382">
      <c r="E382" s="57" t="s">
        <v>21</v>
      </c>
      <c r="F382" s="26">
        <f t="shared" ref="F382:G382" si="278">AVERAGE(F377:F381)</f>
        <v>23977.214</v>
      </c>
      <c r="G382" s="26">
        <f t="shared" si="278"/>
        <v>23977.214</v>
      </c>
      <c r="H382" s="26">
        <f>100*AVERAGE(H377:H381)</f>
        <v>0</v>
      </c>
      <c r="I382" s="26">
        <f>AVERAGE(I377:I381)</f>
        <v>59.81119394</v>
      </c>
      <c r="J382" s="59" t="str">
        <f>IF(MAX(ABS($F382-INDIRECT("'summary | ALG^({\gamma}) (high cost instances)'!F"&amp;ROW('summary | ALG^({gamma}) (low co'!$F$11)+(ROW()-16)/6)), ABS($G382-INDIRECT("'summary | ALG^({\gamma}) (high cost instances)'!G"&amp;ROW('summary | ALG^({gamma}) (low co'!$G$11)+(ROW()-16)/6)), ABS($H382-INDIRECT("'summary | ALG^({\gamma}) (high cost instances)'!H"&amp;ROW('summary | ALG^({gamma}) (low co'!$H$11)+(ROW()-16)/6)), ABS($I382-INDIRECT("'summary | ALG^({\gamma}) (high cost instances)'!I"&amp;ROW('summary | ALG^({gamma}) (high c'!$I$11)+(ROW()-16)/6)))&lt;0.001, "ok", "not ok")</f>
        <v>ok</v>
      </c>
      <c r="K382" s="26">
        <f t="shared" ref="K382:L382" si="279">AVERAGE(K377:K381)</f>
        <v>21748.424</v>
      </c>
      <c r="L382" s="26">
        <f t="shared" si="279"/>
        <v>21748.424</v>
      </c>
      <c r="M382" s="26">
        <f>100*AVERAGE(M377:M381)</f>
        <v>0</v>
      </c>
      <c r="N382" s="26">
        <f>AVERAGE(N377:N381)</f>
        <v>237.8224121</v>
      </c>
      <c r="O382" s="59" t="str">
        <f>IF(MAX(ABS(K382-INDIRECT("'summary | ALG^({\gamma}) (high cost instances)'!L"&amp;ROW('summary | ALG^({gamma}) (high c'!$L$11)+(ROW()-16)/6)), ABS(L382-INDIRECT("'summary | ALG^({\gamma}) (high cost instances)'!M"&amp;ROW('summary | ALG^({gamma}) (high c'!$M$11)+(ROW()-16)/6)), ABS($M382-INDIRECT("'summary | ALG^({\gamma}) (high cost instances)'!N"&amp;ROW('summary | ALG^({gamma}) (high c'!$N$11)+(ROW()-16)/6)), ABS($N382-INDIRECT("'summary | ALG^({\gamma}) (high cost instances)'!O"&amp;ROW('summary | ALG^({gamma}) (high c'!$O$11)+(ROW()-16)/6)))&lt;0.00001, "ok", "not ok")</f>
        <v>ok</v>
      </c>
      <c r="P382" s="26">
        <f t="shared" ref="P382:Q382" si="280">AVERAGE(P377:P381)</f>
        <v>19988.34</v>
      </c>
      <c r="Q382" s="26">
        <f t="shared" si="280"/>
        <v>19988.032</v>
      </c>
      <c r="R382" s="26">
        <f>100*AVERAGE(R377:R381)</f>
        <v>0.001574733101</v>
      </c>
      <c r="S382" s="26">
        <f>AVERAGE(S377:S381)</f>
        <v>1921.858597</v>
      </c>
      <c r="T382" s="59" t="str">
        <f>IF(MAX(ABS(P382-INDIRECT("'summary | ALG^({\gamma}) (high cost instances)'!R"&amp;ROW('summary | ALG^({gamma}) (high c'!R$11)+(ROW()-16)/6)), ABS(Q382-INDIRECT("'summary | ALG^({\gamma}) (high cost instances)'!S"&amp;ROW('summary | ALG^({gamma}) (high c'!$S$11)+(ROW()-16)/6)), ABS(R382-INDIRECT("'summary | ALG^({\gamma}) (high cost instances)'!T"&amp;ROW('summary | ALG^({gamma}) (high c'!$T$11)+(ROW()-16)/6)), ABS(S382-INDIRECT("'summary | ALG^({\gamma}) (high cost instances)'!U"&amp;ROW('summary | ALG^({gamma}) (high c'!$U$11)+(ROW()-16)/6)))&lt;0.01, "ok", "not ok")</f>
        <v>ok</v>
      </c>
      <c r="U382" s="26">
        <f t="shared" ref="U382:V382" si="281">AVERAGE(U377:U381)</f>
        <v>19289.412</v>
      </c>
      <c r="V382" s="26">
        <f t="shared" si="281"/>
        <v>19206.77825</v>
      </c>
      <c r="W382" s="26">
        <f>100*AVERAGE(W377:W381)</f>
        <v>0.4188308581</v>
      </c>
      <c r="X382" s="26">
        <f>AVERAGE(X377:X381)</f>
        <v>3005.322104</v>
      </c>
      <c r="Y382" s="59" t="str">
        <f>IF(MAX(ABS(U382-INDIRECT("'summary | ALG^({\gamma}) (high cost instances)'!X"&amp;ROW('summary | ALG^({gamma}) (high c'!X$11)+(ROW()-16)/6)), ABS(V382-INDIRECT("'summary | ALG^({\gamma}) (high cost instances)'!Y"&amp;ROW('summary | ALG^({gamma}) (high c'!Y$11)+(ROW()-16)/6)), ABS(W382-INDIRECT("'summary | ALG^({\gamma}) (high cost instances)'!Z"&amp;ROW('summary | ALG^({gamma}) (high c'!Z$11)+(ROW()-16)/6)), ABS(X382-INDIRECT("'summary | ALG^({\gamma}) (high cost instances)'!AA"&amp;ROW('summary | ALG^({gamma}) (high c'!AA$11)+(ROW()-16)/6)))&lt;0.00001, "ok", "not ok")</f>
        <v>ok</v>
      </c>
      <c r="Z382" s="26">
        <f t="shared" ref="Z382:AA382" si="282">AVERAGE(Z377:Z381)</f>
        <v>19429.424</v>
      </c>
      <c r="AA382" s="26">
        <f t="shared" si="282"/>
        <v>18732.62528</v>
      </c>
      <c r="AB382" s="26">
        <f>100*AVERAGE(AB377:AB381)</f>
        <v>3.402874289</v>
      </c>
      <c r="AC382" s="26">
        <f>AVERAGE(AC377:AC381)</f>
        <v>3767.823996</v>
      </c>
      <c r="AD382" s="59" t="str">
        <f>IF(MAX(ABS(Z382-INDIRECT("'summary | ALG^({\gamma}) (high cost instances)'!AD"&amp;ROW('summary | ALG^({gamma}) (high c'!AD$11)+(ROW()-16)/6)), ABS(AA382-INDIRECT("'summary | ALG^({\gamma}) (high cost instances)'!AE"&amp;ROW('summary | ALG^({gamma}) (high c'!AE$11)+(ROW()-16)/6)), ABS(AB382-INDIRECT("'summary | ALG^({\gamma}) (high cost instances)'!AF"&amp;ROW('summary | ALG^({gamma}) (high c'!AF$11)+(ROW()-16)/6)), ABS(AC382-INDIRECT("'summary | ALG^({\gamma}) (high cost instances)'!AG"&amp;ROW('summary | ALG^({gamma}) (high c'!AG$11)+(ROW()-16)/6)))&lt;0.01, "ok", "not ok")</f>
        <v>ok</v>
      </c>
      <c r="AE382" s="26">
        <f t="shared" ref="AE382:AF382" si="283">AVERAGE(AE377:AE381)</f>
        <v>20195.612</v>
      </c>
      <c r="AF382" s="26">
        <f t="shared" si="283"/>
        <v>20195.612</v>
      </c>
      <c r="AG382" s="26">
        <f>100*AVERAGE(AG377:AG381)</f>
        <v>0</v>
      </c>
      <c r="AH382" s="26">
        <f>AVERAGE(AH377:AH381)</f>
        <v>2597.103873</v>
      </c>
      <c r="AI382" s="59" t="str">
        <f>IF(MAX(ABS(AE382-INDIRECT("'summary | ALG^({\gamma}) (high cost instances)'!AJ"&amp;ROW('summary | ALG^({gamma}) (high c'!$AJ$11)+(ROW()-16)/6)), ABS(AF382-INDIRECT("'summary | ALG^({\gamma}) (high cost instances)'!AK"&amp;ROW('summary | ALG^({gamma}) (high c'!$AK$11)+(ROW()-16)/6)), ABS(AG382-INDIRECT("'summary | ALG^({\gamma}) (high cost instances)'!AL"&amp;ROW('summary | ALG^({gamma}) (high c'!$AL$11)+(ROW()-16)/6)), ABS(AH382-INDIRECT("'summary | ALG^({\gamma}) (high cost instances)'!AM"&amp;ROW('summary | ALG^({gamma}) (high c'!$AM$11)+(ROW()-16)/6)))&lt;0.01, "ok", "not ok")</f>
        <v>ok</v>
      </c>
      <c r="AJ382" s="26">
        <f t="shared" ref="AJ382:AK382" si="284">AVERAGE(AJ377:AJ381)</f>
        <v>23947.828</v>
      </c>
      <c r="AK382" s="26">
        <f t="shared" si="284"/>
        <v>23947.828</v>
      </c>
      <c r="AL382" s="26">
        <f>100*AVERAGE(AL377:AL381)</f>
        <v>0</v>
      </c>
      <c r="AM382" s="26">
        <f>AVERAGE(AM377:AM381)</f>
        <v>63.38002205</v>
      </c>
      <c r="AN382" s="59" t="str">
        <f>IF(MAX(ABS(AJ382-INDIRECT("'summary | ALG^({\gamma}) (high cost instances)'!AV"&amp;ROW('summary | ALG^({gamma}) (high c'!$AV$11)+(ROW()-16)/6)), ABS(AK382-INDIRECT("'summary | ALG^({\gamma}) (high cost instances)'!AW"&amp;ROW('summary | ALG^({gamma}) (high c'!$AW$11)+(ROW()-16)/6)), ABS(AL382-INDIRECT("'summary | ALG^({\gamma}) (high cost instances)'!AX"&amp;ROW('summary | ALG^({gamma}) (high c'!$AX$11)+(ROW()-16)/6)), ABS(AM382-INDIRECT("'summary | ALG^({\gamma}) (high cost instances)'!AY"&amp;ROW('summary | ALG^({gamma}) (high c'!$AY$11)+(ROW()-16)/6)))&lt;0.01, "ok", "not ok")</f>
        <v>ok</v>
      </c>
    </row>
    <row r="383">
      <c r="E383" s="69"/>
      <c r="F383" s="27"/>
      <c r="G383" s="27"/>
      <c r="H383" s="27"/>
      <c r="I383" s="27"/>
      <c r="J383" s="58"/>
      <c r="K383" s="70"/>
      <c r="L383" s="70"/>
      <c r="M383" s="70"/>
      <c r="N383" s="70"/>
      <c r="O383" s="58"/>
      <c r="P383" s="70"/>
      <c r="Q383" s="70"/>
      <c r="R383" s="70"/>
      <c r="S383" s="70"/>
      <c r="T383" s="58"/>
      <c r="U383" s="94"/>
      <c r="V383" s="94"/>
      <c r="W383" s="94"/>
      <c r="X383" s="94"/>
      <c r="Y383" s="58"/>
      <c r="Z383" s="70"/>
      <c r="AA383" s="70"/>
      <c r="AB383" s="70"/>
      <c r="AC383" s="70"/>
      <c r="AD383" s="58"/>
      <c r="AE383" s="70"/>
      <c r="AF383" s="70"/>
      <c r="AG383" s="70"/>
      <c r="AH383" s="70"/>
      <c r="AI383" s="58"/>
      <c r="AJ383" s="70"/>
      <c r="AK383" s="70"/>
      <c r="AL383" s="70"/>
      <c r="AM383" s="70"/>
      <c r="AN383" s="58"/>
    </row>
    <row r="384">
      <c r="C384" s="5">
        <v>3.0</v>
      </c>
      <c r="D384" s="80">
        <v>5.0</v>
      </c>
      <c r="E384" s="68" t="s">
        <v>32</v>
      </c>
      <c r="F384" s="21">
        <v>8791.86</v>
      </c>
      <c r="G384" s="21">
        <v>8791.86</v>
      </c>
      <c r="H384" s="21">
        <v>0.0</v>
      </c>
      <c r="I384" s="21">
        <v>0.0741803646087647</v>
      </c>
      <c r="J384" s="58"/>
      <c r="K384" s="21">
        <v>7884.61</v>
      </c>
      <c r="L384" s="21">
        <v>7884.61</v>
      </c>
      <c r="M384" s="21">
        <v>0.0</v>
      </c>
      <c r="N384" s="21">
        <v>0.913718938827515</v>
      </c>
      <c r="O384" s="58"/>
      <c r="P384" s="21">
        <v>7895.93</v>
      </c>
      <c r="Q384" s="21">
        <v>7895.93</v>
      </c>
      <c r="R384" s="21">
        <v>0.0</v>
      </c>
      <c r="S384" s="21">
        <v>1.34942698478699</v>
      </c>
      <c r="T384" s="58"/>
      <c r="U384" s="93">
        <v>6977.3</v>
      </c>
      <c r="V384" s="93">
        <v>6977.3</v>
      </c>
      <c r="W384" s="93">
        <v>0.0</v>
      </c>
      <c r="X384" s="93">
        <v>2.54560613632202</v>
      </c>
      <c r="Y384" s="58"/>
      <c r="Z384" s="21">
        <v>6854.04</v>
      </c>
      <c r="AA384" s="21">
        <v>6854.04</v>
      </c>
      <c r="AB384" s="21">
        <v>0.0</v>
      </c>
      <c r="AC384" s="21">
        <v>2.75277996063232</v>
      </c>
      <c r="AD384" s="58"/>
      <c r="AE384" s="21">
        <v>7178.72</v>
      </c>
      <c r="AF384" s="21">
        <v>7178.72</v>
      </c>
      <c r="AG384" s="21">
        <v>0.0</v>
      </c>
      <c r="AH384" s="21">
        <v>1.86234331130981</v>
      </c>
      <c r="AI384" s="58"/>
      <c r="AJ384" s="21">
        <v>8791.86</v>
      </c>
      <c r="AK384" s="21">
        <v>8791.86</v>
      </c>
      <c r="AL384" s="21">
        <v>0.0</v>
      </c>
      <c r="AM384" s="21">
        <v>0.248183012008667</v>
      </c>
      <c r="AN384" s="58"/>
    </row>
    <row r="385">
      <c r="E385" s="68" t="s">
        <v>33</v>
      </c>
      <c r="F385" s="21">
        <v>7845.99</v>
      </c>
      <c r="G385" s="21">
        <v>7845.99</v>
      </c>
      <c r="H385" s="21">
        <v>0.0</v>
      </c>
      <c r="I385" s="21">
        <v>0.0746691226959229</v>
      </c>
      <c r="J385" s="58"/>
      <c r="K385" s="21">
        <v>7101.2</v>
      </c>
      <c r="L385" s="21">
        <v>7101.2</v>
      </c>
      <c r="M385" s="21">
        <v>0.0</v>
      </c>
      <c r="N385" s="21">
        <v>0.982702970504761</v>
      </c>
      <c r="O385" s="58"/>
      <c r="P385" s="21">
        <v>6922.52</v>
      </c>
      <c r="Q385" s="21">
        <v>6922.52</v>
      </c>
      <c r="R385" s="21">
        <v>0.0</v>
      </c>
      <c r="S385" s="21">
        <v>1.93351602554321</v>
      </c>
      <c r="T385" s="58"/>
      <c r="U385" s="93">
        <v>6191.72</v>
      </c>
      <c r="V385" s="93">
        <v>6191.72</v>
      </c>
      <c r="W385" s="93">
        <v>0.0</v>
      </c>
      <c r="X385" s="93">
        <v>2.25673484802246</v>
      </c>
      <c r="Y385" s="58"/>
      <c r="Z385" s="21">
        <v>6180.21</v>
      </c>
      <c r="AA385" s="21">
        <v>6180.21</v>
      </c>
      <c r="AB385" s="21">
        <v>0.0</v>
      </c>
      <c r="AC385" s="21">
        <v>17.2965939044952</v>
      </c>
      <c r="AD385" s="58"/>
      <c r="AE385" s="21">
        <v>6239.77</v>
      </c>
      <c r="AF385" s="21">
        <v>6239.77</v>
      </c>
      <c r="AG385" s="21">
        <v>0.0</v>
      </c>
      <c r="AH385" s="21">
        <v>2.51180100440979</v>
      </c>
      <c r="AI385" s="58"/>
      <c r="AJ385" s="21">
        <v>7665.31</v>
      </c>
      <c r="AK385" s="21">
        <v>7665.31</v>
      </c>
      <c r="AL385" s="21">
        <v>0.0</v>
      </c>
      <c r="AM385" s="21">
        <v>0.116176843643188</v>
      </c>
      <c r="AN385" s="58"/>
    </row>
    <row r="386">
      <c r="E386" s="68" t="s">
        <v>34</v>
      </c>
      <c r="F386" s="21">
        <v>12556.68</v>
      </c>
      <c r="G386" s="21">
        <v>12556.68</v>
      </c>
      <c r="H386" s="21">
        <v>0.0</v>
      </c>
      <c r="I386" s="21">
        <v>0.0496938228607178</v>
      </c>
      <c r="J386" s="58"/>
      <c r="K386" s="21">
        <v>9819.27</v>
      </c>
      <c r="L386" s="21">
        <v>9819.27</v>
      </c>
      <c r="M386" s="21">
        <v>0.0</v>
      </c>
      <c r="N386" s="21">
        <v>0.686001777648926</v>
      </c>
      <c r="O386" s="58"/>
      <c r="P386" s="21">
        <v>9776.93</v>
      </c>
      <c r="Q386" s="21">
        <v>9776.93</v>
      </c>
      <c r="R386" s="21">
        <v>0.0</v>
      </c>
      <c r="S386" s="21">
        <v>1.16532254219055</v>
      </c>
      <c r="T386" s="58"/>
      <c r="U386" s="93">
        <v>9501.22</v>
      </c>
      <c r="V386" s="93">
        <v>9501.22</v>
      </c>
      <c r="W386" s="93">
        <v>0.0</v>
      </c>
      <c r="X386" s="93">
        <v>3.50902414321899</v>
      </c>
      <c r="Y386" s="58"/>
      <c r="Z386" s="21">
        <v>9501.22</v>
      </c>
      <c r="AA386" s="21">
        <v>9501.22</v>
      </c>
      <c r="AB386" s="21">
        <v>0.0</v>
      </c>
      <c r="AC386" s="21">
        <v>6.32655811309814</v>
      </c>
      <c r="AD386" s="58"/>
      <c r="AE386" s="21">
        <v>9979.9</v>
      </c>
      <c r="AF386" s="21">
        <v>9979.9</v>
      </c>
      <c r="AG386" s="21">
        <v>0.0</v>
      </c>
      <c r="AH386" s="21">
        <v>2.30740714073181</v>
      </c>
      <c r="AI386" s="58"/>
      <c r="AJ386" s="21">
        <v>12556.68</v>
      </c>
      <c r="AK386" s="21">
        <v>12556.68</v>
      </c>
      <c r="AL386" s="21">
        <v>0.0</v>
      </c>
      <c r="AM386" s="21">
        <v>0.0938241481781006</v>
      </c>
      <c r="AN386" s="58"/>
    </row>
    <row r="387">
      <c r="E387" s="68" t="s">
        <v>35</v>
      </c>
      <c r="F387" s="21">
        <v>8409.2</v>
      </c>
      <c r="G387" s="21">
        <v>8409.2</v>
      </c>
      <c r="H387" s="21">
        <v>0.0</v>
      </c>
      <c r="I387" s="21">
        <v>0.0858252048492432</v>
      </c>
      <c r="J387" s="58"/>
      <c r="K387" s="21">
        <v>6382.65</v>
      </c>
      <c r="L387" s="21">
        <v>6382.65</v>
      </c>
      <c r="M387" s="21">
        <v>0.0</v>
      </c>
      <c r="N387" s="21">
        <v>1.10915374755859</v>
      </c>
      <c r="O387" s="58"/>
      <c r="P387" s="21">
        <v>6536.47</v>
      </c>
      <c r="Q387" s="21">
        <v>6536.47</v>
      </c>
      <c r="R387" s="21">
        <v>0.0</v>
      </c>
      <c r="S387" s="21">
        <v>1.39669299125671</v>
      </c>
      <c r="T387" s="58"/>
      <c r="U387" s="93">
        <v>6257.19</v>
      </c>
      <c r="V387" s="93">
        <v>6257.19</v>
      </c>
      <c r="W387" s="93">
        <v>0.0</v>
      </c>
      <c r="X387" s="93">
        <v>3.2695779800415</v>
      </c>
      <c r="Y387" s="58"/>
      <c r="Z387" s="21">
        <v>6107.27</v>
      </c>
      <c r="AA387" s="21">
        <v>6107.27</v>
      </c>
      <c r="AB387" s="21">
        <v>0.0</v>
      </c>
      <c r="AC387" s="21">
        <v>3.88589191436768</v>
      </c>
      <c r="AD387" s="58"/>
      <c r="AE387" s="21">
        <v>6285.78</v>
      </c>
      <c r="AF387" s="21">
        <v>6285.78</v>
      </c>
      <c r="AG387" s="21">
        <v>0.0</v>
      </c>
      <c r="AH387" s="21">
        <v>1.93606233596802</v>
      </c>
      <c r="AI387" s="58"/>
      <c r="AJ387" s="21">
        <v>8262.24</v>
      </c>
      <c r="AK387" s="21">
        <v>8262.24</v>
      </c>
      <c r="AL387" s="21">
        <v>0.0</v>
      </c>
      <c r="AM387" s="21">
        <v>1.70517587661743</v>
      </c>
      <c r="AN387" s="58"/>
    </row>
    <row r="388">
      <c r="E388" s="68" t="s">
        <v>36</v>
      </c>
      <c r="F388" s="21">
        <v>7272.21</v>
      </c>
      <c r="G388" s="21">
        <v>7272.21</v>
      </c>
      <c r="H388" s="21">
        <v>0.0</v>
      </c>
      <c r="I388" s="21">
        <v>0.064241886138916</v>
      </c>
      <c r="J388" s="58"/>
      <c r="K388" s="21">
        <v>5789.96</v>
      </c>
      <c r="L388" s="21">
        <v>5789.96</v>
      </c>
      <c r="M388" s="21">
        <v>0.0</v>
      </c>
      <c r="N388" s="21">
        <v>0.792914152145386</v>
      </c>
      <c r="O388" s="58"/>
      <c r="P388" s="21">
        <v>5926.54</v>
      </c>
      <c r="Q388" s="21">
        <v>5926.54</v>
      </c>
      <c r="R388" s="21">
        <v>0.0</v>
      </c>
      <c r="S388" s="21">
        <v>2.07074785232544</v>
      </c>
      <c r="T388" s="58"/>
      <c r="U388" s="93">
        <v>5631.58</v>
      </c>
      <c r="V388" s="93">
        <v>5631.58</v>
      </c>
      <c r="W388" s="93">
        <v>0.0</v>
      </c>
      <c r="X388" s="93">
        <v>4.51693987846375</v>
      </c>
      <c r="Y388" s="58"/>
      <c r="Z388" s="21">
        <v>5610.62</v>
      </c>
      <c r="AA388" s="21">
        <v>5610.62</v>
      </c>
      <c r="AB388" s="21">
        <v>0.0</v>
      </c>
      <c r="AC388" s="21">
        <v>15.8484447002411</v>
      </c>
      <c r="AD388" s="58"/>
      <c r="AE388" s="21">
        <v>5947.34</v>
      </c>
      <c r="AF388" s="21">
        <v>5947.34</v>
      </c>
      <c r="AG388" s="21">
        <v>0.0</v>
      </c>
      <c r="AH388" s="21">
        <v>3.08017420768738</v>
      </c>
      <c r="AI388" s="58"/>
      <c r="AJ388" s="21">
        <v>7272.21</v>
      </c>
      <c r="AK388" s="21">
        <v>7272.21</v>
      </c>
      <c r="AL388" s="21">
        <v>0.0</v>
      </c>
      <c r="AM388" s="21">
        <v>0.101269721984863</v>
      </c>
      <c r="AN388" s="58"/>
    </row>
    <row r="389">
      <c r="E389" s="57" t="s">
        <v>21</v>
      </c>
      <c r="F389" s="26">
        <f t="shared" ref="F389:G389" si="285">AVERAGE(F384:F388)</f>
        <v>8975.188</v>
      </c>
      <c r="G389" s="26">
        <f t="shared" si="285"/>
        <v>8975.188</v>
      </c>
      <c r="H389" s="26">
        <f>100*AVERAGE(H384:H388)</f>
        <v>0</v>
      </c>
      <c r="I389" s="26">
        <f>AVERAGE(I384:I388)</f>
        <v>0.06972208023</v>
      </c>
      <c r="J389" s="59" t="str">
        <f>IF(MAX(ABS($F389-INDIRECT("'summary | ALG^({\gamma}) (high cost instances)'!F"&amp;ROW('summary | ALG^({gamma}) (low co'!$F$12)+(ROW()-17)/6)), ABS($G389-INDIRECT("'summary | ALG^({\gamma}) (high cost instances)'!G"&amp;ROW('summary | ALG^({gamma}) (low co'!$G$12)+(ROW()-17)/6)), ABS($H389-INDIRECT("'summary | ALG^({\gamma}) (high cost instances)'!H"&amp;ROW('summary | ALG^({gamma}) (low co'!$H$12)+(ROW()-17)/6)), ABS($I389-INDIRECT("'summary | ALG^({\gamma}) (high cost instances)'!I"&amp;ROW('summary | ALG^({gamma}) (high c'!$I$12)+(ROW()-17)/6)))&lt;0.001, "ok", "not ok")</f>
        <v>ok</v>
      </c>
      <c r="K389" s="26">
        <f t="shared" ref="K389:L389" si="286">AVERAGE(K384:K388)</f>
        <v>7395.538</v>
      </c>
      <c r="L389" s="26">
        <f t="shared" si="286"/>
        <v>7395.538</v>
      </c>
      <c r="M389" s="26">
        <f>100*AVERAGE(M384:M388)</f>
        <v>0</v>
      </c>
      <c r="N389" s="26">
        <f>AVERAGE(N384:N388)</f>
        <v>0.8968983173</v>
      </c>
      <c r="O389" s="59" t="str">
        <f>IF(MAX(ABS(K389-INDIRECT("'summary | ALG^({\gamma}) (high cost instances)'!L"&amp;ROW('summary | ALG^({gamma}) (high c'!$L$12)+(ROW()-17)/6)), ABS(L389-INDIRECT("'summary | ALG^({\gamma}) (high cost instances)'!M"&amp;ROW('summary | ALG^({gamma}) (high c'!$M$12)+(ROW()-17)/6)), ABS($M389-INDIRECT("'summary | ALG^({\gamma}) (high cost instances)'!N"&amp;ROW('summary | ALG^({gamma}) (high c'!$N$12)+(ROW()-17)/6)), ABS($N389-INDIRECT("'summary | ALG^({\gamma}) (high cost instances)'!O"&amp;ROW('summary | ALG^({gamma}) (high c'!$O$12)+(ROW()-17)/6)))&lt;0.00001, "ok", "not ok")</f>
        <v>ok</v>
      </c>
      <c r="P389" s="26">
        <f t="shared" ref="P389:Q389" si="287">AVERAGE(P384:P388)</f>
        <v>7411.678</v>
      </c>
      <c r="Q389" s="26">
        <f t="shared" si="287"/>
        <v>7411.678</v>
      </c>
      <c r="R389" s="26">
        <f>100*AVERAGE(R384:R388)</f>
        <v>0</v>
      </c>
      <c r="S389" s="26">
        <f>AVERAGE(S384:S388)</f>
        <v>1.583141279</v>
      </c>
      <c r="T389" s="59" t="str">
        <f>IF(MAX(ABS(P389-INDIRECT("'summary | ALG^({\gamma}) (high cost instances)'!R"&amp;ROW('summary | ALG^({gamma}) (high c'!R$12)+(ROW()-17)/6)), ABS(Q389-INDIRECT("'summary | ALG^({\gamma}) (high cost instances)'!S"&amp;ROW('summary | ALG^({gamma}) (high c'!$S$12)+(ROW()-17)/6)), ABS(R389-INDIRECT("'summary | ALG^({\gamma}) (high cost instances)'!T"&amp;ROW('summary | ALG^({gamma}) (high c'!$T$12)+(ROW()-17)/6)), ABS(S389-INDIRECT("'summary | ALG^({\gamma}) (high cost instances)'!U"&amp;ROW('summary | ALG^({gamma}) (high c'!$U$12)+(ROW()-17)/6)))&lt;0.01, "ok", "not ok")</f>
        <v>ok</v>
      </c>
      <c r="U389" s="26">
        <f t="shared" ref="U389:V389" si="288">AVERAGE(U384:U388)</f>
        <v>6911.802</v>
      </c>
      <c r="V389" s="26">
        <f t="shared" si="288"/>
        <v>6911.802</v>
      </c>
      <c r="W389" s="26">
        <f>100*AVERAGE(W384:W388)</f>
        <v>0</v>
      </c>
      <c r="X389" s="26">
        <f>AVERAGE(X384:X388)</f>
        <v>3.219576597</v>
      </c>
      <c r="Y389" s="59" t="str">
        <f>IF(MAX(ABS(U389-INDIRECT("'summary | ALG^({\gamma}) (high cost instances)'!X"&amp;ROW('summary | ALG^({gamma}) (high c'!X$12)+(ROW()-17)/6)), ABS(V389-INDIRECT("'summary | ALG^({\gamma}) (high cost instances)'!Y"&amp;ROW('summary | ALG^({gamma}) (high c'!Y$12)+(ROW()-17)/6)), ABS(W389-INDIRECT("'summary | ALG^({\gamma}) (high cost instances)'!Z"&amp;ROW('summary | ALG^({gamma}) (high c'!Z$12)+(ROW()-17)/6)), ABS(X389-INDIRECT("'summary | ALG^({\gamma}) (high cost instances)'!AA"&amp;ROW('summary | ALG^({gamma}) (high c'!AA$12)+(ROW()-17)/6)))&lt;0.00001, "ok", "not ok")</f>
        <v>ok</v>
      </c>
      <c r="Z389" s="26">
        <f t="shared" ref="Z389:AA389" si="289">AVERAGE(Z384:Z388)</f>
        <v>6850.672</v>
      </c>
      <c r="AA389" s="26">
        <f t="shared" si="289"/>
        <v>6850.672</v>
      </c>
      <c r="AB389" s="26">
        <f>100*AVERAGE(AB384:AB388)</f>
        <v>0</v>
      </c>
      <c r="AC389" s="26">
        <f>AVERAGE(AC384:AC388)</f>
        <v>9.222053719</v>
      </c>
      <c r="AD389" s="59" t="str">
        <f>IF(MAX(ABS(Z389-INDIRECT("'summary | ALG^({\gamma}) (high cost instances)'!AD"&amp;ROW('summary | ALG^({gamma}) (high c'!AD$12)+(ROW()-17)/6)), ABS(AA389-INDIRECT("'summary | ALG^({\gamma}) (high cost instances)'!AE"&amp;ROW('summary | ALG^({gamma}) (high c'!AE$12)+(ROW()-17)/6)), ABS(AB389-INDIRECT("'summary | ALG^({\gamma}) (high cost instances)'!AF"&amp;ROW('summary | ALG^({gamma}) (high c'!AF$12)+(ROW()-17)/6)), ABS(AC389-INDIRECT("'summary | ALG^({\gamma}) (high cost instances)'!AG"&amp;ROW('summary | ALG^({gamma}) (high c'!AG$12)+(ROW()-17)/6)))&lt;0.01, "ok", "not ok")</f>
        <v>ok</v>
      </c>
      <c r="AE389" s="26">
        <f t="shared" ref="AE389:AF389" si="290">AVERAGE(AE384:AE388)</f>
        <v>7126.302</v>
      </c>
      <c r="AF389" s="26">
        <f t="shared" si="290"/>
        <v>7126.302</v>
      </c>
      <c r="AG389" s="26">
        <f>100*AVERAGE(AG384:AG388)</f>
        <v>0</v>
      </c>
      <c r="AH389" s="26">
        <f>AVERAGE(AH384:AH388)</f>
        <v>2.3395576</v>
      </c>
      <c r="AI389" s="59" t="str">
        <f>IF(MAX(ABS(AE389-INDIRECT("'summary | ALG^({\gamma}) (high cost instances)'!AJ"&amp;ROW('summary | ALG^({gamma}) (high c'!$AJ$12)+(ROW()-17)/6)), ABS(AF389-INDIRECT("'summary | ALG^({\gamma}) (high cost instances)'!AK"&amp;ROW('summary | ALG^({gamma}) (high c'!$AK$12)+(ROW()-17)/6)), ABS(AG389-INDIRECT("'summary | ALG^({\gamma}) (high cost instances)'!AL"&amp;ROW('summary | ALG^({gamma}) (high c'!$AL$12)+(ROW()-17)/6)), ABS(AH389-INDIRECT("'summary | ALG^({\gamma}) (high cost instances)'!AM"&amp;ROW('summary | ALG^({gamma}) (high c'!$AM$12)+(ROW()-17)/6)))&lt;0.01, "ok", "not ok")</f>
        <v>ok</v>
      </c>
      <c r="AJ389" s="26">
        <f t="shared" ref="AJ389:AK389" si="291">AVERAGE(AJ384:AJ388)</f>
        <v>8909.66</v>
      </c>
      <c r="AK389" s="26">
        <f t="shared" si="291"/>
        <v>8909.66</v>
      </c>
      <c r="AL389" s="26">
        <f>100*AVERAGE(AL384:AL388)</f>
        <v>0</v>
      </c>
      <c r="AM389" s="26">
        <f>AVERAGE(AM384:AM388)</f>
        <v>0.4529259205</v>
      </c>
      <c r="AN389" s="59" t="str">
        <f>IF(MAX(ABS(AJ389-INDIRECT("'summary | ALG^({\gamma}) (high cost instances)'!AV"&amp;ROW('summary | ALG^({gamma}) (high c'!$AV$12)+(ROW()-17)/6)), ABS(AK389-INDIRECT("'summary | ALG^({\gamma}) (high cost instances)'!AW"&amp;ROW('summary | ALG^({gamma}) (high c'!$AW$12)+(ROW()-17)/6)), ABS(AL389-INDIRECT("'summary | ALG^({\gamma}) (high cost instances)'!AX"&amp;ROW('summary | ALG^({gamma}) (high c'!$AX$12)+(ROW()-17)/6)), ABS(AM389-INDIRECT("'summary | ALG^({\gamma}) (high cost instances)'!AY"&amp;ROW('summary | ALG^({gamma}) (high c'!$AY$12)+(ROW()-17)/6)))&lt;0.01, "ok", "not ok")</f>
        <v>ok</v>
      </c>
    </row>
    <row r="390">
      <c r="D390" s="80">
        <v>10.0</v>
      </c>
      <c r="E390" s="68" t="s">
        <v>37</v>
      </c>
      <c r="F390" s="21">
        <v>12865.61</v>
      </c>
      <c r="G390" s="21">
        <v>12865.61</v>
      </c>
      <c r="H390" s="21">
        <v>0.0</v>
      </c>
      <c r="I390" s="21">
        <v>1.90127873420715</v>
      </c>
      <c r="J390" s="58"/>
      <c r="K390" s="21">
        <v>11702.06</v>
      </c>
      <c r="L390" s="21">
        <v>11702.06</v>
      </c>
      <c r="M390" s="21">
        <v>0.0</v>
      </c>
      <c r="N390" s="21">
        <v>9.33020901679993</v>
      </c>
      <c r="O390" s="58"/>
      <c r="P390" s="21">
        <v>11233.63</v>
      </c>
      <c r="Q390" s="21">
        <v>11233.63</v>
      </c>
      <c r="R390" s="21">
        <v>0.0</v>
      </c>
      <c r="S390" s="21">
        <v>38.7376079559326</v>
      </c>
      <c r="T390" s="58"/>
      <c r="U390" s="93">
        <v>10897.82</v>
      </c>
      <c r="V390" s="93">
        <v>10897.82</v>
      </c>
      <c r="W390" s="93">
        <v>0.0</v>
      </c>
      <c r="X390" s="93">
        <v>177.200600862503</v>
      </c>
      <c r="Y390" s="58"/>
      <c r="Z390" s="21">
        <v>10743.86</v>
      </c>
      <c r="AA390" s="21">
        <v>10743.86</v>
      </c>
      <c r="AB390" s="21">
        <v>0.0</v>
      </c>
      <c r="AC390" s="21">
        <v>1341.38123607636</v>
      </c>
      <c r="AD390" s="58"/>
      <c r="AE390" s="21">
        <v>11358.9</v>
      </c>
      <c r="AF390" s="21">
        <v>11358.9</v>
      </c>
      <c r="AG390" s="21">
        <v>0.0</v>
      </c>
      <c r="AH390" s="21">
        <v>21.7078700065613</v>
      </c>
      <c r="AI390" s="58"/>
      <c r="AJ390" s="21">
        <v>12865.61</v>
      </c>
      <c r="AK390" s="21">
        <v>12865.61</v>
      </c>
      <c r="AL390" s="21">
        <v>0.0</v>
      </c>
      <c r="AM390" s="21">
        <v>2.58107781410217</v>
      </c>
      <c r="AN390" s="58"/>
    </row>
    <row r="391">
      <c r="E391" s="68" t="s">
        <v>38</v>
      </c>
      <c r="F391" s="21">
        <v>14381.1</v>
      </c>
      <c r="G391" s="21">
        <v>14381.1</v>
      </c>
      <c r="H391" s="21">
        <v>0.0</v>
      </c>
      <c r="I391" s="21">
        <v>1.22123694419861</v>
      </c>
      <c r="J391" s="58"/>
      <c r="K391" s="21">
        <v>12424.54</v>
      </c>
      <c r="L391" s="21">
        <v>12424.54</v>
      </c>
      <c r="M391" s="21">
        <v>0.0</v>
      </c>
      <c r="N391" s="21">
        <v>6.08949065208435</v>
      </c>
      <c r="O391" s="58"/>
      <c r="P391" s="21">
        <v>11290.92</v>
      </c>
      <c r="Q391" s="21">
        <v>11290.92</v>
      </c>
      <c r="R391" s="21">
        <v>0.0</v>
      </c>
      <c r="S391" s="21">
        <v>18.3017530441284</v>
      </c>
      <c r="T391" s="58"/>
      <c r="U391" s="93">
        <v>11061.54</v>
      </c>
      <c r="V391" s="93">
        <v>11061.54</v>
      </c>
      <c r="W391" s="93">
        <v>0.0</v>
      </c>
      <c r="X391" s="93">
        <v>95.3552846908569</v>
      </c>
      <c r="Y391" s="58"/>
      <c r="Z391" s="21">
        <v>11050.74</v>
      </c>
      <c r="AA391" s="21">
        <v>11050.74</v>
      </c>
      <c r="AB391" s="21">
        <v>0.0</v>
      </c>
      <c r="AC391" s="21">
        <v>2337.52719092369</v>
      </c>
      <c r="AD391" s="58"/>
      <c r="AE391" s="21">
        <v>12186.91</v>
      </c>
      <c r="AF391" s="21">
        <v>12186.91</v>
      </c>
      <c r="AG391" s="21">
        <v>0.0</v>
      </c>
      <c r="AH391" s="21">
        <v>11.0718333721161</v>
      </c>
      <c r="AI391" s="58"/>
      <c r="AJ391" s="21">
        <v>14316.16</v>
      </c>
      <c r="AK391" s="21">
        <v>14316.16</v>
      </c>
      <c r="AL391" s="21">
        <v>0.0</v>
      </c>
      <c r="AM391" s="21">
        <v>2.30651998519897</v>
      </c>
      <c r="AN391" s="58"/>
    </row>
    <row r="392">
      <c r="E392" s="68" t="s">
        <v>39</v>
      </c>
      <c r="F392" s="21">
        <v>12319.18</v>
      </c>
      <c r="G392" s="21">
        <v>12319.18</v>
      </c>
      <c r="H392" s="21">
        <v>0.0</v>
      </c>
      <c r="I392" s="21">
        <v>0.974594831466675</v>
      </c>
      <c r="J392" s="58"/>
      <c r="K392" s="21">
        <v>10545.79</v>
      </c>
      <c r="L392" s="21">
        <v>10545.79</v>
      </c>
      <c r="M392" s="21">
        <v>0.0</v>
      </c>
      <c r="N392" s="21">
        <v>5.26070475578308</v>
      </c>
      <c r="O392" s="58"/>
      <c r="P392" s="21">
        <v>9829.05</v>
      </c>
      <c r="Q392" s="21">
        <v>9829.05</v>
      </c>
      <c r="R392" s="21">
        <v>0.0</v>
      </c>
      <c r="S392" s="21">
        <v>11.6828858852386</v>
      </c>
      <c r="T392" s="58"/>
      <c r="U392" s="93">
        <v>9487.75</v>
      </c>
      <c r="V392" s="93">
        <v>9487.75</v>
      </c>
      <c r="W392" s="93">
        <v>0.0</v>
      </c>
      <c r="X392" s="93">
        <v>28.7037742137909</v>
      </c>
      <c r="Y392" s="58"/>
      <c r="Z392" s="21">
        <v>9361.45993346291</v>
      </c>
      <c r="AA392" s="21">
        <v>9361.45993346291</v>
      </c>
      <c r="AB392" s="21">
        <v>0.0</v>
      </c>
      <c r="AC392" s="21">
        <v>45.6457850933075</v>
      </c>
      <c r="AD392" s="58"/>
      <c r="AE392" s="21">
        <v>10250.45</v>
      </c>
      <c r="AF392" s="21">
        <v>10250.45</v>
      </c>
      <c r="AG392" s="21">
        <v>0.0</v>
      </c>
      <c r="AH392" s="21">
        <v>9.658527135849</v>
      </c>
      <c r="AI392" s="58"/>
      <c r="AJ392" s="21">
        <v>12323.22</v>
      </c>
      <c r="AK392" s="21">
        <v>12323.22</v>
      </c>
      <c r="AL392" s="21">
        <v>0.0</v>
      </c>
      <c r="AM392" s="21">
        <v>2.47869849205017</v>
      </c>
      <c r="AN392" s="58"/>
    </row>
    <row r="393">
      <c r="E393" s="68" t="s">
        <v>40</v>
      </c>
      <c r="F393" s="21">
        <v>13395.19</v>
      </c>
      <c r="G393" s="21">
        <v>13395.19</v>
      </c>
      <c r="H393" s="21">
        <v>0.0</v>
      </c>
      <c r="I393" s="21">
        <v>1.80913186073303</v>
      </c>
      <c r="J393" s="58"/>
      <c r="K393" s="21">
        <v>13100.95</v>
      </c>
      <c r="L393" s="21">
        <v>13100.95</v>
      </c>
      <c r="M393" s="21">
        <v>0.0</v>
      </c>
      <c r="N393" s="21">
        <v>5.18658018112183</v>
      </c>
      <c r="O393" s="58"/>
      <c r="P393" s="21">
        <v>11016.99</v>
      </c>
      <c r="Q393" s="21">
        <v>11016.99</v>
      </c>
      <c r="R393" s="21">
        <v>0.0</v>
      </c>
      <c r="S393" s="21">
        <v>13.8700816631317</v>
      </c>
      <c r="T393" s="58"/>
      <c r="U393" s="93">
        <v>10711.1</v>
      </c>
      <c r="V393" s="93">
        <v>10711.1</v>
      </c>
      <c r="W393" s="93">
        <v>0.0</v>
      </c>
      <c r="X393" s="93">
        <v>58.3471238613129</v>
      </c>
      <c r="Y393" s="58"/>
      <c r="Z393" s="21">
        <v>10592.6899590815</v>
      </c>
      <c r="AA393" s="21">
        <v>10592.6899590815</v>
      </c>
      <c r="AB393" s="21">
        <v>0.0</v>
      </c>
      <c r="AC393" s="21">
        <v>388.862993001938</v>
      </c>
      <c r="AD393" s="58"/>
      <c r="AE393" s="21">
        <v>10868.14</v>
      </c>
      <c r="AF393" s="21">
        <v>10868.14</v>
      </c>
      <c r="AG393" s="21">
        <v>0.0</v>
      </c>
      <c r="AH393" s="21">
        <v>13.6013858318329</v>
      </c>
      <c r="AI393" s="58"/>
      <c r="AJ393" s="21">
        <v>13319.23</v>
      </c>
      <c r="AK393" s="21">
        <v>13319.23</v>
      </c>
      <c r="AL393" s="21">
        <v>0.0</v>
      </c>
      <c r="AM393" s="21">
        <v>2.46092557907104</v>
      </c>
      <c r="AN393" s="58"/>
    </row>
    <row r="394">
      <c r="E394" s="68" t="s">
        <v>41</v>
      </c>
      <c r="F394" s="21">
        <v>12633.42</v>
      </c>
      <c r="G394" s="21">
        <v>12633.42</v>
      </c>
      <c r="H394" s="21">
        <v>0.0</v>
      </c>
      <c r="I394" s="21">
        <v>1.20744800567627</v>
      </c>
      <c r="J394" s="58"/>
      <c r="K394" s="21">
        <v>10484.9199300487</v>
      </c>
      <c r="L394" s="21">
        <v>10484.9199300487</v>
      </c>
      <c r="M394" s="21">
        <v>0.0</v>
      </c>
      <c r="N394" s="21">
        <v>4.71451807022095</v>
      </c>
      <c r="O394" s="58"/>
      <c r="P394" s="21">
        <v>10558.68</v>
      </c>
      <c r="Q394" s="21">
        <v>10558.68</v>
      </c>
      <c r="R394" s="21">
        <v>0.0</v>
      </c>
      <c r="S394" s="21">
        <v>7.9563844203949</v>
      </c>
      <c r="T394" s="58"/>
      <c r="U394" s="93">
        <v>9943.9</v>
      </c>
      <c r="V394" s="93">
        <v>9943.9</v>
      </c>
      <c r="W394" s="93">
        <v>0.0</v>
      </c>
      <c r="X394" s="93">
        <v>21.9467401504517</v>
      </c>
      <c r="Y394" s="58"/>
      <c r="Z394" s="21">
        <v>9884.53</v>
      </c>
      <c r="AA394" s="21">
        <v>9884.53</v>
      </c>
      <c r="AB394" s="21">
        <v>0.0</v>
      </c>
      <c r="AC394" s="21">
        <v>59.5228278636932</v>
      </c>
      <c r="AD394" s="58"/>
      <c r="AE394" s="21">
        <v>10474.31</v>
      </c>
      <c r="AF394" s="21">
        <v>10474.31</v>
      </c>
      <c r="AG394" s="21">
        <v>0.0</v>
      </c>
      <c r="AH394" s="21">
        <v>12.6606278419495</v>
      </c>
      <c r="AI394" s="58"/>
      <c r="AJ394" s="21">
        <v>12633.4199819307</v>
      </c>
      <c r="AK394" s="21">
        <v>12633.4199819307</v>
      </c>
      <c r="AL394" s="21">
        <v>0.0</v>
      </c>
      <c r="AM394" s="21">
        <v>1.17945718765259</v>
      </c>
      <c r="AN394" s="58"/>
    </row>
    <row r="395">
      <c r="E395" s="57" t="s">
        <v>21</v>
      </c>
      <c r="F395" s="26">
        <f t="shared" ref="F395:G395" si="292">AVERAGE(F390:F394)</f>
        <v>13118.9</v>
      </c>
      <c r="G395" s="26">
        <f t="shared" si="292"/>
        <v>13118.9</v>
      </c>
      <c r="H395" s="26">
        <f>100*AVERAGE(H390:H394)</f>
        <v>0</v>
      </c>
      <c r="I395" s="26">
        <f>AVERAGE(I390:I394)</f>
        <v>1.422738075</v>
      </c>
      <c r="J395" s="59" t="str">
        <f>IF(MAX(ABS($F395-INDIRECT("'summary | ALG^({\gamma}) (high cost instances)'!F"&amp;ROW('summary | ALG^({gamma}) (low co'!$F$12)+(ROW()-17)/6)), ABS($G395-INDIRECT("'summary | ALG^({\gamma}) (high cost instances)'!G"&amp;ROW('summary | ALG^({gamma}) (low co'!$G$12)+(ROW()-17)/6)), ABS($H395-INDIRECT("'summary | ALG^({\gamma}) (high cost instances)'!H"&amp;ROW('summary | ALG^({gamma}) (low co'!$H$12)+(ROW()-17)/6)), ABS($I395-INDIRECT("'summary | ALG^({\gamma}) (high cost instances)'!I"&amp;ROW('summary | ALG^({gamma}) (high c'!$I$12)+(ROW()-17)/6)))&lt;0.001, "ok", "not ok")</f>
        <v>ok</v>
      </c>
      <c r="K395" s="26">
        <f t="shared" ref="K395:L395" si="293">AVERAGE(K390:K394)</f>
        <v>11651.65199</v>
      </c>
      <c r="L395" s="26">
        <f t="shared" si="293"/>
        <v>11651.65199</v>
      </c>
      <c r="M395" s="26">
        <f>100*AVERAGE(M390:M394)</f>
        <v>0</v>
      </c>
      <c r="N395" s="26">
        <f>AVERAGE(N390:N394)</f>
        <v>6.116300535</v>
      </c>
      <c r="O395" s="59" t="str">
        <f>IF(MAX(ABS(K395-INDIRECT("'summary | ALG^({\gamma}) (high cost instances)'!L"&amp;ROW('summary | ALG^({gamma}) (high c'!$L$12)+(ROW()-17)/6)), ABS(L395-INDIRECT("'summary | ALG^({\gamma}) (high cost instances)'!M"&amp;ROW('summary | ALG^({gamma}) (high c'!$M$12)+(ROW()-17)/6)), ABS($M395-INDIRECT("'summary | ALG^({\gamma}) (high cost instances)'!N"&amp;ROW('summary | ALG^({gamma}) (high c'!$N$12)+(ROW()-17)/6)), ABS($N395-INDIRECT("'summary | ALG^({\gamma}) (high cost instances)'!O"&amp;ROW('summary | ALG^({gamma}) (high c'!$O$12)+(ROW()-17)/6)))&lt;0.00001, "ok", "not ok")</f>
        <v>ok</v>
      </c>
      <c r="P395" s="26">
        <f t="shared" ref="P395:Q395" si="294">AVERAGE(P390:P394)</f>
        <v>10785.854</v>
      </c>
      <c r="Q395" s="26">
        <f t="shared" si="294"/>
        <v>10785.854</v>
      </c>
      <c r="R395" s="26">
        <f>100*AVERAGE(R390:R394)</f>
        <v>0</v>
      </c>
      <c r="S395" s="26">
        <f>AVERAGE(S390:S394)</f>
        <v>18.10974259</v>
      </c>
      <c r="T395" s="59" t="str">
        <f>IF(MAX(ABS(P395-INDIRECT("'summary | ALG^({\gamma}) (high cost instances)'!R"&amp;ROW('summary | ALG^({gamma}) (high c'!R$12)+(ROW()-17)/6)), ABS(Q395-INDIRECT("'summary | ALG^({\gamma}) (high cost instances)'!S"&amp;ROW('summary | ALG^({gamma}) (high c'!$S$12)+(ROW()-17)/6)), ABS(R395-INDIRECT("'summary | ALG^({\gamma}) (high cost instances)'!T"&amp;ROW('summary | ALG^({gamma}) (high c'!$T$12)+(ROW()-17)/6)), ABS(S395-INDIRECT("'summary | ALG^({\gamma}) (high cost instances)'!U"&amp;ROW('summary | ALG^({gamma}) (high c'!$U$12)+(ROW()-17)/6)))&lt;0.01, "ok", "not ok")</f>
        <v>ok</v>
      </c>
      <c r="U395" s="26">
        <f t="shared" ref="U395:V395" si="295">AVERAGE(U390:U394)</f>
        <v>10420.422</v>
      </c>
      <c r="V395" s="26">
        <f t="shared" si="295"/>
        <v>10420.422</v>
      </c>
      <c r="W395" s="26">
        <f>100*AVERAGE(W390:W394)</f>
        <v>0</v>
      </c>
      <c r="X395" s="26">
        <f>AVERAGE(X390:X394)</f>
        <v>76.31070476</v>
      </c>
      <c r="Y395" s="59" t="str">
        <f>IF(MAX(ABS(U395-INDIRECT("'summary | ALG^({\gamma}) (high cost instances)'!X"&amp;ROW('summary | ALG^({gamma}) (high c'!X$12)+(ROW()-17)/6)), ABS(V395-INDIRECT("'summary | ALG^({\gamma}) (high cost instances)'!Y"&amp;ROW('summary | ALG^({gamma}) (high c'!Y$12)+(ROW()-17)/6)), ABS(W395-INDIRECT("'summary | ALG^({\gamma}) (high cost instances)'!Z"&amp;ROW('summary | ALG^({gamma}) (high c'!Z$12)+(ROW()-17)/6)), ABS(X395-INDIRECT("'summary | ALG^({\gamma}) (high cost instances)'!AA"&amp;ROW('summary | ALG^({gamma}) (high c'!AA$12)+(ROW()-17)/6)))&lt;0.00001, "ok", "not ok")</f>
        <v>ok</v>
      </c>
      <c r="Z395" s="26">
        <f t="shared" ref="Z395:AA395" si="296">AVERAGE(Z390:Z394)</f>
        <v>10326.65598</v>
      </c>
      <c r="AA395" s="26">
        <f t="shared" si="296"/>
        <v>10326.65598</v>
      </c>
      <c r="AB395" s="26">
        <f>100*AVERAGE(AB390:AB394)</f>
        <v>0</v>
      </c>
      <c r="AC395" s="26">
        <f>AVERAGE(AC390:AC394)</f>
        <v>834.5880066</v>
      </c>
      <c r="AD395" s="59" t="str">
        <f>IF(MAX(ABS(Z395-INDIRECT("'summary | ALG^({\gamma}) (high cost instances)'!AD"&amp;ROW('summary | ALG^({gamma}) (high c'!AD$12)+(ROW()-17)/6)), ABS(AA395-INDIRECT("'summary | ALG^({\gamma}) (high cost instances)'!AE"&amp;ROW('summary | ALG^({gamma}) (high c'!AE$12)+(ROW()-17)/6)), ABS(AB395-INDIRECT("'summary | ALG^({\gamma}) (high cost instances)'!AF"&amp;ROW('summary | ALG^({gamma}) (high c'!AF$12)+(ROW()-17)/6)), ABS(AC395-INDIRECT("'summary | ALG^({\gamma}) (high cost instances)'!AG"&amp;ROW('summary | ALG^({gamma}) (high c'!AG$12)+(ROW()-17)/6)))&lt;0.01, "ok", "not ok")</f>
        <v>ok</v>
      </c>
      <c r="AE395" s="26">
        <f t="shared" ref="AE395:AF395" si="297">AVERAGE(AE390:AE394)</f>
        <v>11027.742</v>
      </c>
      <c r="AF395" s="26">
        <f t="shared" si="297"/>
        <v>11027.742</v>
      </c>
      <c r="AG395" s="26">
        <f>100*AVERAGE(AG390:AG394)</f>
        <v>0</v>
      </c>
      <c r="AH395" s="26">
        <f>AVERAGE(AH390:AH394)</f>
        <v>13.74004884</v>
      </c>
      <c r="AI395" s="59" t="str">
        <f>IF(MAX(ABS(AE395-INDIRECT("'summary | ALG^({\gamma}) (high cost instances)'!AJ"&amp;ROW('summary | ALG^({gamma}) (high c'!$AJ$12)+(ROW()-17)/6)), ABS(AF395-INDIRECT("'summary | ALG^({\gamma}) (high cost instances)'!AK"&amp;ROW('summary | ALG^({gamma}) (high c'!$AK$12)+(ROW()-17)/6)), ABS(AG395-INDIRECT("'summary | ALG^({\gamma}) (high cost instances)'!AL"&amp;ROW('summary | ALG^({gamma}) (high c'!$AL$12)+(ROW()-17)/6)), ABS(AH395-INDIRECT("'summary | ALG^({\gamma}) (high cost instances)'!AM"&amp;ROW('summary | ALG^({gamma}) (high c'!$AM$12)+(ROW()-17)/6)))&lt;0.01, "ok", "not ok")</f>
        <v>ok</v>
      </c>
      <c r="AJ395" s="26">
        <f t="shared" ref="AJ395:AK395" si="298">AVERAGE(AJ390:AJ394)</f>
        <v>13091.528</v>
      </c>
      <c r="AK395" s="26">
        <f t="shared" si="298"/>
        <v>13091.528</v>
      </c>
      <c r="AL395" s="26">
        <f>100*AVERAGE(AL390:AL394)</f>
        <v>0</v>
      </c>
      <c r="AM395" s="26">
        <f>AVERAGE(AM390:AM394)</f>
        <v>2.201335812</v>
      </c>
      <c r="AN395" s="59" t="str">
        <f>IF(MAX(ABS(AJ395-INDIRECT("'summary | ALG^({\gamma}) (high cost instances)'!AV"&amp;ROW('summary | ALG^({gamma}) (high c'!$AV$12)+(ROW()-17)/6)), ABS(AK395-INDIRECT("'summary | ALG^({\gamma}) (high cost instances)'!AW"&amp;ROW('summary | ALG^({gamma}) (high c'!$AW$12)+(ROW()-17)/6)), ABS(AL395-INDIRECT("'summary | ALG^({\gamma}) (high cost instances)'!AX"&amp;ROW('summary | ALG^({gamma}) (high c'!$AX$12)+(ROW()-17)/6)), ABS(AM395-INDIRECT("'summary | ALG^({\gamma}) (high cost instances)'!AY"&amp;ROW('summary | ALG^({gamma}) (high c'!$AY$12)+(ROW()-17)/6)))&lt;0.01, "ok", "not ok")</f>
        <v>ok</v>
      </c>
    </row>
    <row r="396">
      <c r="D396" s="80">
        <v>15.0</v>
      </c>
      <c r="E396" s="68" t="s">
        <v>42</v>
      </c>
      <c r="F396" s="21">
        <v>15259.13</v>
      </c>
      <c r="G396" s="21">
        <v>15259.13</v>
      </c>
      <c r="H396" s="21">
        <v>0.0</v>
      </c>
      <c r="I396" s="21">
        <v>1.9784197807312</v>
      </c>
      <c r="J396" s="58"/>
      <c r="K396" s="21">
        <v>14653.04</v>
      </c>
      <c r="L396" s="21">
        <v>14653.04</v>
      </c>
      <c r="M396" s="21">
        <v>0.0</v>
      </c>
      <c r="N396" s="21">
        <v>7.89523220062256</v>
      </c>
      <c r="O396" s="58"/>
      <c r="P396" s="21">
        <v>13283.24</v>
      </c>
      <c r="Q396" s="21">
        <v>13283.24</v>
      </c>
      <c r="R396" s="21">
        <v>0.0</v>
      </c>
      <c r="S396" s="21">
        <v>26.8543798923492</v>
      </c>
      <c r="T396" s="58"/>
      <c r="U396" s="93">
        <v>12489.47</v>
      </c>
      <c r="V396" s="93">
        <v>12489.47</v>
      </c>
      <c r="W396" s="93">
        <v>0.0</v>
      </c>
      <c r="X396" s="93">
        <v>92.1529631614685</v>
      </c>
      <c r="Y396" s="58"/>
      <c r="Z396" s="21">
        <v>12476.65</v>
      </c>
      <c r="AA396" s="21">
        <v>12476.3014714856</v>
      </c>
      <c r="AB396" s="21">
        <v>2.79344627247103E-5</v>
      </c>
      <c r="AC396" s="21">
        <v>345.689881086349</v>
      </c>
      <c r="AD396" s="58"/>
      <c r="AE396" s="21">
        <v>12719.97</v>
      </c>
      <c r="AF396" s="21">
        <v>12719.97</v>
      </c>
      <c r="AG396" s="21">
        <v>0.0</v>
      </c>
      <c r="AH396" s="21">
        <v>77.6122398376465</v>
      </c>
      <c r="AI396" s="58"/>
      <c r="AJ396" s="21">
        <v>15259.13</v>
      </c>
      <c r="AK396" s="21">
        <v>15259.13</v>
      </c>
      <c r="AL396" s="21">
        <v>0.0</v>
      </c>
      <c r="AM396" s="21">
        <v>3.2496178150177</v>
      </c>
      <c r="AN396" s="58"/>
    </row>
    <row r="397">
      <c r="E397" s="68" t="s">
        <v>43</v>
      </c>
      <c r="F397" s="21">
        <v>15989.49</v>
      </c>
      <c r="G397" s="21">
        <v>15989.49</v>
      </c>
      <c r="H397" s="21">
        <v>0.0</v>
      </c>
      <c r="I397" s="21">
        <v>3.70870685577393</v>
      </c>
      <c r="J397" s="58"/>
      <c r="K397" s="21">
        <v>14536.47</v>
      </c>
      <c r="L397" s="21">
        <v>14536.47</v>
      </c>
      <c r="M397" s="21">
        <v>0.0</v>
      </c>
      <c r="N397" s="21">
        <v>17.311470746994</v>
      </c>
      <c r="O397" s="58"/>
      <c r="P397" s="21">
        <v>13724.85</v>
      </c>
      <c r="Q397" s="21">
        <v>13724.85</v>
      </c>
      <c r="R397" s="21">
        <v>0.0</v>
      </c>
      <c r="S397" s="21">
        <v>52.1024000644684</v>
      </c>
      <c r="T397" s="58"/>
      <c r="U397" s="93">
        <v>12699.29</v>
      </c>
      <c r="V397" s="93">
        <v>12699.29</v>
      </c>
      <c r="W397" s="93">
        <v>0.0</v>
      </c>
      <c r="X397" s="93">
        <v>191.242951869965</v>
      </c>
      <c r="Y397" s="58"/>
      <c r="Z397" s="21">
        <v>12497.7899267613</v>
      </c>
      <c r="AA397" s="21">
        <v>12497.7899267613</v>
      </c>
      <c r="AB397" s="21">
        <v>0.0</v>
      </c>
      <c r="AC397" s="21">
        <v>351.420390129089</v>
      </c>
      <c r="AD397" s="58"/>
      <c r="AE397" s="21">
        <v>12969.6</v>
      </c>
      <c r="AF397" s="21">
        <v>12969.6</v>
      </c>
      <c r="AG397" s="21">
        <v>0.0</v>
      </c>
      <c r="AH397" s="21">
        <v>45.3779220581055</v>
      </c>
      <c r="AI397" s="58"/>
      <c r="AJ397" s="21">
        <v>15989.49</v>
      </c>
      <c r="AK397" s="21">
        <v>15989.49</v>
      </c>
      <c r="AL397" s="21">
        <v>0.0</v>
      </c>
      <c r="AM397" s="21">
        <v>7.33782291412354</v>
      </c>
      <c r="AN397" s="58"/>
    </row>
    <row r="398">
      <c r="E398" s="68" t="s">
        <v>44</v>
      </c>
      <c r="F398" s="21">
        <v>17689.57</v>
      </c>
      <c r="G398" s="21">
        <v>17689.57</v>
      </c>
      <c r="H398" s="21">
        <v>0.0</v>
      </c>
      <c r="I398" s="21">
        <v>2.47262525558472</v>
      </c>
      <c r="J398" s="58"/>
      <c r="K398" s="21">
        <v>15611.28</v>
      </c>
      <c r="L398" s="21">
        <v>15611.28</v>
      </c>
      <c r="M398" s="21">
        <v>0.0</v>
      </c>
      <c r="N398" s="21">
        <v>23.6249630451202</v>
      </c>
      <c r="O398" s="58"/>
      <c r="P398" s="21">
        <v>14901.08</v>
      </c>
      <c r="Q398" s="21">
        <v>14901.08</v>
      </c>
      <c r="R398" s="21">
        <v>0.0</v>
      </c>
      <c r="S398" s="21">
        <v>54.4431858062744</v>
      </c>
      <c r="T398" s="58"/>
      <c r="U398" s="93">
        <v>14616.74</v>
      </c>
      <c r="V398" s="93">
        <v>14615.5745479396</v>
      </c>
      <c r="W398" s="93">
        <v>7.97340624779717E-5</v>
      </c>
      <c r="X398" s="93">
        <v>271.144249200821</v>
      </c>
      <c r="Y398" s="58"/>
      <c r="Z398" s="21">
        <v>14382.68</v>
      </c>
      <c r="AA398" s="21">
        <v>14382.68</v>
      </c>
      <c r="AB398" s="21">
        <v>0.0</v>
      </c>
      <c r="AC398" s="21">
        <v>2416.48793101311</v>
      </c>
      <c r="AD398" s="58"/>
      <c r="AE398" s="21">
        <v>14963.65</v>
      </c>
      <c r="AF398" s="21">
        <v>14963.65</v>
      </c>
      <c r="AG398" s="21">
        <v>0.0</v>
      </c>
      <c r="AH398" s="21">
        <v>147.115161895752</v>
      </c>
      <c r="AI398" s="58"/>
      <c r="AJ398" s="21">
        <v>17689.57</v>
      </c>
      <c r="AK398" s="21">
        <v>17689.57</v>
      </c>
      <c r="AL398" s="21">
        <v>0.0</v>
      </c>
      <c r="AM398" s="21">
        <v>6.50764489173889</v>
      </c>
      <c r="AN398" s="58"/>
    </row>
    <row r="399">
      <c r="E399" s="68" t="s">
        <v>45</v>
      </c>
      <c r="F399" s="21">
        <v>15034.53</v>
      </c>
      <c r="G399" s="21">
        <v>15034.53</v>
      </c>
      <c r="H399" s="21">
        <v>0.0</v>
      </c>
      <c r="I399" s="21">
        <v>4.22117853164673</v>
      </c>
      <c r="J399" s="58"/>
      <c r="K399" s="21">
        <v>13860.57</v>
      </c>
      <c r="L399" s="21">
        <v>13860.57</v>
      </c>
      <c r="M399" s="21">
        <v>0.0</v>
      </c>
      <c r="N399" s="21">
        <v>8.11907839775085</v>
      </c>
      <c r="O399" s="58"/>
      <c r="P399" s="21">
        <v>12472.7</v>
      </c>
      <c r="Q399" s="21">
        <v>12472.7</v>
      </c>
      <c r="R399" s="21">
        <v>0.0</v>
      </c>
      <c r="S399" s="21">
        <v>27.6359989643097</v>
      </c>
      <c r="T399" s="58"/>
      <c r="U399" s="93">
        <v>11671.31</v>
      </c>
      <c r="V399" s="93">
        <v>11671.31</v>
      </c>
      <c r="W399" s="93">
        <v>0.0</v>
      </c>
      <c r="X399" s="93">
        <v>79.7586960792542</v>
      </c>
      <c r="Y399" s="58"/>
      <c r="Z399" s="21">
        <v>11509.07</v>
      </c>
      <c r="AA399" s="21">
        <v>11509.07</v>
      </c>
      <c r="AB399" s="21">
        <v>0.0</v>
      </c>
      <c r="AC399" s="21">
        <v>253.900884866714</v>
      </c>
      <c r="AD399" s="58"/>
      <c r="AE399" s="21">
        <v>12081.77</v>
      </c>
      <c r="AF399" s="21">
        <v>12081.77</v>
      </c>
      <c r="AG399" s="21">
        <v>0.0</v>
      </c>
      <c r="AH399" s="21">
        <v>51.4017796516418</v>
      </c>
      <c r="AI399" s="58"/>
      <c r="AJ399" s="21">
        <v>14822.15</v>
      </c>
      <c r="AK399" s="21">
        <v>14822.15</v>
      </c>
      <c r="AL399" s="21">
        <v>0.0</v>
      </c>
      <c r="AM399" s="21">
        <v>6.85754895210266</v>
      </c>
      <c r="AN399" s="58"/>
    </row>
    <row r="400">
      <c r="E400" s="68" t="s">
        <v>46</v>
      </c>
      <c r="F400" s="21">
        <v>14529.17</v>
      </c>
      <c r="G400" s="21">
        <v>14529.17</v>
      </c>
      <c r="H400" s="21">
        <v>0.0</v>
      </c>
      <c r="I400" s="21">
        <v>5.69874835014343</v>
      </c>
      <c r="J400" s="58"/>
      <c r="K400" s="21">
        <v>12388.71</v>
      </c>
      <c r="L400" s="21">
        <v>12388.71</v>
      </c>
      <c r="M400" s="21">
        <v>0.0</v>
      </c>
      <c r="N400" s="21">
        <v>22.4573113918304</v>
      </c>
      <c r="O400" s="58"/>
      <c r="P400" s="21">
        <v>12393.45</v>
      </c>
      <c r="Q400" s="21">
        <v>12393.45</v>
      </c>
      <c r="R400" s="21">
        <v>0.0</v>
      </c>
      <c r="S400" s="21">
        <v>33.9078600406647</v>
      </c>
      <c r="T400" s="58"/>
      <c r="U400" s="93">
        <v>11801.23</v>
      </c>
      <c r="V400" s="93">
        <v>11801.23</v>
      </c>
      <c r="W400" s="93">
        <v>0.0</v>
      </c>
      <c r="X400" s="93">
        <v>208.080874919891</v>
      </c>
      <c r="Y400" s="58"/>
      <c r="Z400" s="21">
        <v>11772.77</v>
      </c>
      <c r="AA400" s="21">
        <v>11772.77</v>
      </c>
      <c r="AB400" s="21">
        <v>0.0</v>
      </c>
      <c r="AC400" s="21">
        <v>508.302328109741</v>
      </c>
      <c r="AD400" s="58"/>
      <c r="AE400" s="21">
        <v>12334.78</v>
      </c>
      <c r="AF400" s="21">
        <v>12334.78</v>
      </c>
      <c r="AG400" s="21">
        <v>0.0</v>
      </c>
      <c r="AH400" s="21">
        <v>59.8665137290955</v>
      </c>
      <c r="AI400" s="58"/>
      <c r="AJ400" s="21">
        <v>14498.92</v>
      </c>
      <c r="AK400" s="21">
        <v>14498.92</v>
      </c>
      <c r="AL400" s="21">
        <v>0.0</v>
      </c>
      <c r="AM400" s="21">
        <v>13.7110788822174</v>
      </c>
      <c r="AN400" s="58"/>
    </row>
    <row r="401">
      <c r="E401" s="57" t="s">
        <v>21</v>
      </c>
      <c r="F401" s="26">
        <f t="shared" ref="F401:G401" si="299">AVERAGE(F396:F400)</f>
        <v>15700.378</v>
      </c>
      <c r="G401" s="26">
        <f t="shared" si="299"/>
        <v>15700.378</v>
      </c>
      <c r="H401" s="26">
        <f>100*AVERAGE(H396:H400)</f>
        <v>0</v>
      </c>
      <c r="I401" s="26">
        <f>AVERAGE(I396:I400)</f>
        <v>3.615935755</v>
      </c>
      <c r="J401" s="59" t="str">
        <f>IF(MAX(ABS($F401-INDIRECT("'summary | ALG^({\gamma}) (high cost instances)'!F"&amp;ROW('summary | ALG^({gamma}) (low co'!$F$12)+(ROW()-17)/6)), ABS($G401-INDIRECT("'summary | ALG^({\gamma}) (high cost instances)'!G"&amp;ROW('summary | ALG^({gamma}) (low co'!$G$12)+(ROW()-17)/6)), ABS($H401-INDIRECT("'summary | ALG^({\gamma}) (high cost instances)'!H"&amp;ROW('summary | ALG^({gamma}) (low co'!$H$12)+(ROW()-17)/6)), ABS($I401-INDIRECT("'summary | ALG^({\gamma}) (high cost instances)'!I"&amp;ROW('summary | ALG^({gamma}) (high c'!$I$12)+(ROW()-17)/6)))&lt;0.001, "ok", "not ok")</f>
        <v>ok</v>
      </c>
      <c r="K401" s="26">
        <f t="shared" ref="K401:L401" si="300">AVERAGE(K396:K400)</f>
        <v>14210.014</v>
      </c>
      <c r="L401" s="26">
        <f t="shared" si="300"/>
        <v>14210.014</v>
      </c>
      <c r="M401" s="26">
        <f>100*AVERAGE(M396:M400)</f>
        <v>0</v>
      </c>
      <c r="N401" s="26">
        <f>AVERAGE(N396:N400)</f>
        <v>15.88161116</v>
      </c>
      <c r="O401" s="59" t="str">
        <f>IF(MAX(ABS(K401-INDIRECT("'summary | ALG^({\gamma}) (high cost instances)'!L"&amp;ROW('summary | ALG^({gamma}) (high c'!$L$12)+(ROW()-17)/6)), ABS(L401-INDIRECT("'summary | ALG^({\gamma}) (high cost instances)'!M"&amp;ROW('summary | ALG^({gamma}) (high c'!$M$12)+(ROW()-17)/6)), ABS($M401-INDIRECT("'summary | ALG^({\gamma}) (high cost instances)'!N"&amp;ROW('summary | ALG^({gamma}) (high c'!$N$12)+(ROW()-17)/6)), ABS($N401-INDIRECT("'summary | ALG^({\gamma}) (high cost instances)'!O"&amp;ROW('summary | ALG^({gamma}) (high c'!$O$12)+(ROW()-17)/6)))&lt;0.00001, "ok", "not ok")</f>
        <v>ok</v>
      </c>
      <c r="P401" s="26">
        <f t="shared" ref="P401:Q401" si="301">AVERAGE(P396:P400)</f>
        <v>13355.064</v>
      </c>
      <c r="Q401" s="26">
        <f t="shared" si="301"/>
        <v>13355.064</v>
      </c>
      <c r="R401" s="26">
        <f>100*AVERAGE(R396:R400)</f>
        <v>0</v>
      </c>
      <c r="S401" s="26">
        <f>AVERAGE(S396:S400)</f>
        <v>38.98876495</v>
      </c>
      <c r="T401" s="59" t="str">
        <f>IF(MAX(ABS(P401-INDIRECT("'summary | ALG^({\gamma}) (high cost instances)'!R"&amp;ROW('summary | ALG^({gamma}) (high c'!R$12)+(ROW()-17)/6)), ABS(Q401-INDIRECT("'summary | ALG^({\gamma}) (high cost instances)'!S"&amp;ROW('summary | ALG^({gamma}) (high c'!$S$12)+(ROW()-17)/6)), ABS(R401-INDIRECT("'summary | ALG^({\gamma}) (high cost instances)'!T"&amp;ROW('summary | ALG^({gamma}) (high c'!$T$12)+(ROW()-17)/6)), ABS(S401-INDIRECT("'summary | ALG^({\gamma}) (high cost instances)'!U"&amp;ROW('summary | ALG^({gamma}) (high c'!$U$12)+(ROW()-17)/6)))&lt;0.01, "ok", "not ok")</f>
        <v>ok</v>
      </c>
      <c r="U401" s="26">
        <f t="shared" ref="U401:V401" si="302">AVERAGE(U396:U400)</f>
        <v>12655.608</v>
      </c>
      <c r="V401" s="26">
        <f t="shared" si="302"/>
        <v>12655.37491</v>
      </c>
      <c r="W401" s="26">
        <f>100*AVERAGE(W396:W400)</f>
        <v>0.00159468125</v>
      </c>
      <c r="X401" s="26">
        <f>AVERAGE(X396:X400)</f>
        <v>168.475947</v>
      </c>
      <c r="Y401" s="59" t="str">
        <f>IF(MAX(ABS(U401-INDIRECT("'summary | ALG^({\gamma}) (high cost instances)'!X"&amp;ROW('summary | ALG^({gamma}) (high c'!X$12)+(ROW()-17)/6)), ABS(V401-INDIRECT("'summary | ALG^({\gamma}) (high cost instances)'!Y"&amp;ROW('summary | ALG^({gamma}) (high c'!Y$12)+(ROW()-17)/6)), ABS(W401-INDIRECT("'summary | ALG^({\gamma}) (high cost instances)'!Z"&amp;ROW('summary | ALG^({gamma}) (high c'!Z$12)+(ROW()-17)/6)), ABS(X401-INDIRECT("'summary | ALG^({\gamma}) (high cost instances)'!AA"&amp;ROW('summary | ALG^({gamma}) (high c'!AA$12)+(ROW()-17)/6)))&lt;0.00001, "ok", "not ok")</f>
        <v>ok</v>
      </c>
      <c r="Z401" s="26">
        <f t="shared" ref="Z401:AA401" si="303">AVERAGE(Z396:Z400)</f>
        <v>12527.79199</v>
      </c>
      <c r="AA401" s="26">
        <f t="shared" si="303"/>
        <v>12527.72228</v>
      </c>
      <c r="AB401" s="26">
        <f>100*AVERAGE(AB396:AB400)</f>
        <v>0.0005586892545</v>
      </c>
      <c r="AC401" s="26">
        <f>AVERAGE(AC396:AC400)</f>
        <v>775.160283</v>
      </c>
      <c r="AD401" s="59" t="str">
        <f>IF(MAX(ABS(Z401-INDIRECT("'summary | ALG^({\gamma}) (high cost instances)'!AD"&amp;ROW('summary | ALG^({gamma}) (high c'!AD$12)+(ROW()-17)/6)), ABS(AA401-INDIRECT("'summary | ALG^({\gamma}) (high cost instances)'!AE"&amp;ROW('summary | ALG^({gamma}) (high c'!AE$12)+(ROW()-17)/6)), ABS(AB401-INDIRECT("'summary | ALG^({\gamma}) (high cost instances)'!AF"&amp;ROW('summary | ALG^({gamma}) (high c'!AF$12)+(ROW()-17)/6)), ABS(AC401-INDIRECT("'summary | ALG^({\gamma}) (high cost instances)'!AG"&amp;ROW('summary | ALG^({gamma}) (high c'!AG$12)+(ROW()-17)/6)))&lt;0.01, "ok", "not ok")</f>
        <v>ok</v>
      </c>
      <c r="AE401" s="26">
        <f t="shared" ref="AE401:AF401" si="304">AVERAGE(AE396:AE400)</f>
        <v>13013.954</v>
      </c>
      <c r="AF401" s="26">
        <f t="shared" si="304"/>
        <v>13013.954</v>
      </c>
      <c r="AG401" s="26">
        <f>100*AVERAGE(AG396:AG400)</f>
        <v>0</v>
      </c>
      <c r="AH401" s="26">
        <f>AVERAGE(AH396:AH400)</f>
        <v>76.27472343</v>
      </c>
      <c r="AI401" s="59" t="str">
        <f>IF(MAX(ABS(AE401-INDIRECT("'summary | ALG^({\gamma}) (high cost instances)'!AJ"&amp;ROW('summary | ALG^({gamma}) (high c'!$AJ$12)+(ROW()-17)/6)), ABS(AF401-INDIRECT("'summary | ALG^({\gamma}) (high cost instances)'!AK"&amp;ROW('summary | ALG^({gamma}) (high c'!$AK$12)+(ROW()-17)/6)), ABS(AG401-INDIRECT("'summary | ALG^({\gamma}) (high cost instances)'!AL"&amp;ROW('summary | ALG^({gamma}) (high c'!$AL$12)+(ROW()-17)/6)), ABS(AH401-INDIRECT("'summary | ALG^({\gamma}) (high cost instances)'!AM"&amp;ROW('summary | ALG^({gamma}) (high c'!$AM$12)+(ROW()-17)/6)))&lt;0.01, "ok", "not ok")</f>
        <v>ok</v>
      </c>
      <c r="AJ401" s="26">
        <f t="shared" ref="AJ401:AK401" si="305">AVERAGE(AJ396:AJ400)</f>
        <v>15651.852</v>
      </c>
      <c r="AK401" s="26">
        <f t="shared" si="305"/>
        <v>15651.852</v>
      </c>
      <c r="AL401" s="26">
        <f>100*AVERAGE(AL396:AL400)</f>
        <v>0</v>
      </c>
      <c r="AM401" s="26">
        <f>AVERAGE(AM396:AM400)</f>
        <v>7.532742691</v>
      </c>
      <c r="AN401" s="59" t="str">
        <f>IF(MAX(ABS(AJ401-INDIRECT("'summary | ALG^({\gamma}) (high cost instances)'!AV"&amp;ROW('summary | ALG^({gamma}) (high c'!$AV$12)+(ROW()-17)/6)), ABS(AK401-INDIRECT("'summary | ALG^({\gamma}) (high cost instances)'!AW"&amp;ROW('summary | ALG^({gamma}) (high c'!$AW$12)+(ROW()-17)/6)), ABS(AL401-INDIRECT("'summary | ALG^({\gamma}) (high cost instances)'!AX"&amp;ROW('summary | ALG^({gamma}) (high c'!$AX$12)+(ROW()-17)/6)), ABS(AM401-INDIRECT("'summary | ALG^({\gamma}) (high cost instances)'!AY"&amp;ROW('summary | ALG^({gamma}) (high c'!$AY$12)+(ROW()-17)/6)))&lt;0.01, "ok", "not ok")</f>
        <v>ok</v>
      </c>
    </row>
    <row r="402">
      <c r="D402" s="80">
        <v>20.0</v>
      </c>
      <c r="E402" s="68" t="s">
        <v>47</v>
      </c>
      <c r="F402" s="21">
        <v>19083.44</v>
      </c>
      <c r="G402" s="21">
        <v>19083.44</v>
      </c>
      <c r="H402" s="21">
        <v>0.0</v>
      </c>
      <c r="I402" s="21">
        <v>31.7938017845154</v>
      </c>
      <c r="J402" s="58"/>
      <c r="K402" s="21">
        <v>17660.56</v>
      </c>
      <c r="L402" s="21">
        <v>17660.56</v>
      </c>
      <c r="M402" s="21">
        <v>0.0</v>
      </c>
      <c r="N402" s="21">
        <v>260.108477115631</v>
      </c>
      <c r="O402" s="58"/>
      <c r="P402" s="21">
        <v>16566.85</v>
      </c>
      <c r="Q402" s="21">
        <v>16566.85</v>
      </c>
      <c r="R402" s="21">
        <v>0.0</v>
      </c>
      <c r="S402" s="21">
        <v>2213.74794101715</v>
      </c>
      <c r="T402" s="58"/>
      <c r="U402" s="93">
        <v>15916.89</v>
      </c>
      <c r="V402" s="93">
        <v>15367.549799194</v>
      </c>
      <c r="W402" s="93">
        <v>0.034513036202804</v>
      </c>
      <c r="X402" s="93">
        <v>7206.30848097801</v>
      </c>
      <c r="Y402" s="58"/>
      <c r="Z402" s="21">
        <v>15990.43</v>
      </c>
      <c r="AA402" s="21">
        <v>14083.7113856797</v>
      </c>
      <c r="AB402" s="21">
        <v>0.119241234558441</v>
      </c>
      <c r="AC402" s="21">
        <v>7206.59170913696</v>
      </c>
      <c r="AD402" s="58"/>
      <c r="AE402" s="21">
        <v>16448.94</v>
      </c>
      <c r="AF402" s="21">
        <v>16448.94</v>
      </c>
      <c r="AG402" s="21">
        <v>0.0</v>
      </c>
      <c r="AH402" s="21">
        <v>1064.45821690559</v>
      </c>
      <c r="AI402" s="58"/>
      <c r="AJ402" s="21">
        <v>19083.44</v>
      </c>
      <c r="AK402" s="21">
        <v>19083.44</v>
      </c>
      <c r="AL402" s="21">
        <v>0.0</v>
      </c>
      <c r="AM402" s="21">
        <v>49.699147939682</v>
      </c>
      <c r="AN402" s="58"/>
    </row>
    <row r="403">
      <c r="E403" s="68" t="s">
        <v>48</v>
      </c>
      <c r="F403" s="21">
        <v>18210.22</v>
      </c>
      <c r="G403" s="21">
        <v>18210.22</v>
      </c>
      <c r="H403" s="21">
        <v>0.0</v>
      </c>
      <c r="I403" s="21">
        <v>8.81614971160889</v>
      </c>
      <c r="J403" s="58"/>
      <c r="K403" s="21">
        <v>15499.46</v>
      </c>
      <c r="L403" s="21">
        <v>15499.46</v>
      </c>
      <c r="M403" s="21">
        <v>0.0</v>
      </c>
      <c r="N403" s="21">
        <v>19.5418632030487</v>
      </c>
      <c r="O403" s="58"/>
      <c r="P403" s="21">
        <v>14613.96</v>
      </c>
      <c r="Q403" s="21">
        <v>14613.96</v>
      </c>
      <c r="R403" s="21">
        <v>0.0</v>
      </c>
      <c r="S403" s="21">
        <v>69.1086943149567</v>
      </c>
      <c r="T403" s="58"/>
      <c r="U403" s="93">
        <v>14311.13</v>
      </c>
      <c r="V403" s="93">
        <v>14311.13</v>
      </c>
      <c r="W403" s="93">
        <v>0.0</v>
      </c>
      <c r="X403" s="93">
        <v>318.686888933182</v>
      </c>
      <c r="Y403" s="58"/>
      <c r="Z403" s="21">
        <v>14146.07</v>
      </c>
      <c r="AA403" s="21">
        <v>14146.07</v>
      </c>
      <c r="AB403" s="21">
        <v>0.0</v>
      </c>
      <c r="AC403" s="21">
        <v>886.373502731323</v>
      </c>
      <c r="AD403" s="58"/>
      <c r="AE403" s="21">
        <v>14862.25</v>
      </c>
      <c r="AF403" s="21">
        <v>14862.25</v>
      </c>
      <c r="AG403" s="21">
        <v>0.0</v>
      </c>
      <c r="AH403" s="21">
        <v>54.4849681854248</v>
      </c>
      <c r="AI403" s="58"/>
      <c r="AJ403" s="21">
        <v>18210.22</v>
      </c>
      <c r="AK403" s="21">
        <v>18210.22</v>
      </c>
      <c r="AL403" s="21">
        <v>0.0</v>
      </c>
      <c r="AM403" s="21">
        <v>13.8046140670776</v>
      </c>
      <c r="AN403" s="58"/>
    </row>
    <row r="404">
      <c r="E404" s="68" t="s">
        <v>49</v>
      </c>
      <c r="F404" s="21">
        <v>19154.39</v>
      </c>
      <c r="G404" s="21">
        <v>19154.39</v>
      </c>
      <c r="H404" s="21">
        <v>0.0</v>
      </c>
      <c r="I404" s="21">
        <v>7.96159505844116</v>
      </c>
      <c r="J404" s="58"/>
      <c r="K404" s="21">
        <v>16408.03</v>
      </c>
      <c r="L404" s="21">
        <v>16408.03</v>
      </c>
      <c r="M404" s="21">
        <v>0.0</v>
      </c>
      <c r="N404" s="21">
        <v>23.3874869346619</v>
      </c>
      <c r="O404" s="58"/>
      <c r="P404" s="21">
        <v>15546.92</v>
      </c>
      <c r="Q404" s="21">
        <v>15546.92</v>
      </c>
      <c r="R404" s="21">
        <v>0.0</v>
      </c>
      <c r="S404" s="21">
        <v>64.0388698577881</v>
      </c>
      <c r="T404" s="58"/>
      <c r="U404" s="93">
        <v>14907.59</v>
      </c>
      <c r="V404" s="93">
        <v>14907.59</v>
      </c>
      <c r="W404" s="93">
        <v>0.0</v>
      </c>
      <c r="X404" s="93">
        <v>238.688466072083</v>
      </c>
      <c r="Y404" s="58"/>
      <c r="Z404" s="21">
        <v>14724.27</v>
      </c>
      <c r="AA404" s="21">
        <v>14724.27</v>
      </c>
      <c r="AB404" s="21">
        <v>0.0</v>
      </c>
      <c r="AC404" s="21">
        <v>4658.96455812454</v>
      </c>
      <c r="AD404" s="58"/>
      <c r="AE404" s="21">
        <v>15445.74</v>
      </c>
      <c r="AF404" s="21">
        <v>15445.74</v>
      </c>
      <c r="AG404" s="21">
        <v>0.0</v>
      </c>
      <c r="AH404" s="21">
        <v>43.7747581005096</v>
      </c>
      <c r="AI404" s="58"/>
      <c r="AJ404" s="21">
        <v>18888.43</v>
      </c>
      <c r="AK404" s="21">
        <v>18887.43</v>
      </c>
      <c r="AL404" s="21">
        <v>5.29424626610046E-5</v>
      </c>
      <c r="AM404" s="21">
        <v>16.3963508605957</v>
      </c>
      <c r="AN404" s="58"/>
    </row>
    <row r="405">
      <c r="E405" s="68" t="s">
        <v>50</v>
      </c>
      <c r="F405" s="21">
        <v>19918.44</v>
      </c>
      <c r="G405" s="21">
        <v>19918.44</v>
      </c>
      <c r="H405" s="21">
        <v>0.0</v>
      </c>
      <c r="I405" s="21">
        <v>41.7099571228027</v>
      </c>
      <c r="J405" s="58"/>
      <c r="K405" s="21">
        <v>19752.3</v>
      </c>
      <c r="L405" s="21">
        <v>19752.3</v>
      </c>
      <c r="M405" s="21">
        <v>0.0</v>
      </c>
      <c r="N405" s="21">
        <v>164.71258687973</v>
      </c>
      <c r="O405" s="58"/>
      <c r="P405" s="21">
        <v>17028.05</v>
      </c>
      <c r="Q405" s="21">
        <v>17028.05</v>
      </c>
      <c r="R405" s="21">
        <v>0.0</v>
      </c>
      <c r="S405" s="21">
        <v>4351.79013800621</v>
      </c>
      <c r="T405" s="58"/>
      <c r="U405" s="93">
        <v>16356.56</v>
      </c>
      <c r="V405" s="93">
        <v>15492.9184196258</v>
      </c>
      <c r="W405" s="93">
        <v>0.052800930047284</v>
      </c>
      <c r="X405" s="93">
        <v>7200.07506608963</v>
      </c>
      <c r="Y405" s="58"/>
      <c r="Z405" s="21">
        <v>16188.27</v>
      </c>
      <c r="AA405" s="21">
        <v>14624.8957112738</v>
      </c>
      <c r="AB405" s="21">
        <v>0.096574512824794</v>
      </c>
      <c r="AC405" s="21">
        <v>7203.92199397087</v>
      </c>
      <c r="AD405" s="58"/>
      <c r="AE405" s="21">
        <v>16675.17</v>
      </c>
      <c r="AF405" s="21">
        <v>16675.17</v>
      </c>
      <c r="AG405" s="21">
        <v>0.0</v>
      </c>
      <c r="AH405" s="21">
        <v>1000.50720405579</v>
      </c>
      <c r="AI405" s="58"/>
      <c r="AJ405" s="21">
        <v>19918.44</v>
      </c>
      <c r="AK405" s="21">
        <v>19918.44</v>
      </c>
      <c r="AL405" s="21">
        <v>0.0</v>
      </c>
      <c r="AM405" s="21">
        <v>48.1183109283447</v>
      </c>
      <c r="AN405" s="58"/>
    </row>
    <row r="406">
      <c r="E406" s="68" t="s">
        <v>51</v>
      </c>
      <c r="F406" s="21">
        <v>20861.11</v>
      </c>
      <c r="G406" s="21">
        <v>20861.11</v>
      </c>
      <c r="H406" s="21">
        <v>0.0</v>
      </c>
      <c r="I406" s="21">
        <v>196.486414670944</v>
      </c>
      <c r="J406" s="58"/>
      <c r="K406" s="21">
        <v>18644.62</v>
      </c>
      <c r="L406" s="21">
        <v>18644.62</v>
      </c>
      <c r="M406" s="21">
        <v>0.0</v>
      </c>
      <c r="N406" s="21">
        <v>1178.27837157249</v>
      </c>
      <c r="O406" s="58"/>
      <c r="P406" s="21">
        <v>17824.9799018137</v>
      </c>
      <c r="Q406" s="21">
        <v>17824.9799018137</v>
      </c>
      <c r="R406" s="21">
        <v>0.0</v>
      </c>
      <c r="S406" s="21">
        <v>4554.64432692528</v>
      </c>
      <c r="T406" s="58"/>
      <c r="U406" s="93">
        <v>18004.58</v>
      </c>
      <c r="V406" s="93">
        <v>16959.7935669195</v>
      </c>
      <c r="W406" s="93">
        <v>0.058028925588961</v>
      </c>
      <c r="X406" s="93">
        <v>7200.2348446846</v>
      </c>
      <c r="Y406" s="58"/>
      <c r="Z406" s="21">
        <v>18481.07</v>
      </c>
      <c r="AA406" s="21">
        <v>16391.0823168132</v>
      </c>
      <c r="AB406" s="21">
        <v>0.113088023755487</v>
      </c>
      <c r="AC406" s="21">
        <v>7203.87296199799</v>
      </c>
      <c r="AD406" s="58"/>
      <c r="AE406" s="21">
        <v>18672.6</v>
      </c>
      <c r="AF406" s="21">
        <v>18672.6</v>
      </c>
      <c r="AG406" s="21">
        <v>0.0</v>
      </c>
      <c r="AH406" s="21">
        <v>5804.01499414444</v>
      </c>
      <c r="AI406" s="58"/>
      <c r="AJ406" s="21">
        <v>20861.11</v>
      </c>
      <c r="AK406" s="21">
        <v>20861.11</v>
      </c>
      <c r="AL406" s="21">
        <v>0.0</v>
      </c>
      <c r="AM406" s="21">
        <v>354.598535299301</v>
      </c>
      <c r="AN406" s="58"/>
    </row>
    <row r="407">
      <c r="E407" s="57" t="s">
        <v>21</v>
      </c>
      <c r="F407" s="26">
        <f t="shared" ref="F407:G407" si="306">AVERAGE(F402:F406)</f>
        <v>19445.52</v>
      </c>
      <c r="G407" s="26">
        <f t="shared" si="306"/>
        <v>19445.52</v>
      </c>
      <c r="H407" s="26">
        <f>100*AVERAGE(H402:H406)</f>
        <v>0</v>
      </c>
      <c r="I407" s="26">
        <f>AVERAGE(I402:I406)</f>
        <v>57.35358367</v>
      </c>
      <c r="J407" s="59" t="str">
        <f>IF(MAX(ABS($F407-INDIRECT("'summary | ALG^({\gamma}) (high cost instances)'!F"&amp;ROW('summary | ALG^({gamma}) (low co'!$F$12)+(ROW()-17)/6)), ABS($G407-INDIRECT("'summary | ALG^({\gamma}) (high cost instances)'!G"&amp;ROW('summary | ALG^({gamma}) (low co'!$G$12)+(ROW()-17)/6)), ABS($H407-INDIRECT("'summary | ALG^({\gamma}) (high cost instances)'!H"&amp;ROW('summary | ALG^({gamma}) (low co'!$H$12)+(ROW()-17)/6)), ABS($I407-INDIRECT("'summary | ALG^({\gamma}) (high cost instances)'!I"&amp;ROW('summary | ALG^({gamma}) (high c'!$I$12)+(ROW()-17)/6)))&lt;0.001, "ok", "not ok")</f>
        <v>ok</v>
      </c>
      <c r="K407" s="26">
        <f t="shared" ref="K407:L407" si="307">AVERAGE(K402:K406)</f>
        <v>17592.994</v>
      </c>
      <c r="L407" s="26">
        <f t="shared" si="307"/>
        <v>17592.994</v>
      </c>
      <c r="M407" s="26">
        <f>100*AVERAGE(M402:M406)</f>
        <v>0</v>
      </c>
      <c r="N407" s="26">
        <f>AVERAGE(N402:N406)</f>
        <v>329.2057571</v>
      </c>
      <c r="O407" s="59" t="str">
        <f>IF(MAX(ABS(K407-INDIRECT("'summary | ALG^({\gamma}) (high cost instances)'!L"&amp;ROW('summary | ALG^({gamma}) (high c'!$L$12)+(ROW()-17)/6)), ABS(L407-INDIRECT("'summary | ALG^({\gamma}) (high cost instances)'!M"&amp;ROW('summary | ALG^({gamma}) (high c'!$M$12)+(ROW()-17)/6)), ABS($M407-INDIRECT("'summary | ALG^({\gamma}) (high cost instances)'!N"&amp;ROW('summary | ALG^({gamma}) (high c'!$N$12)+(ROW()-17)/6)), ABS($N407-INDIRECT("'summary | ALG^({\gamma}) (high cost instances)'!O"&amp;ROW('summary | ALG^({gamma}) (high c'!$O$12)+(ROW()-17)/6)))&lt;0.00001, "ok", "not ok")</f>
        <v>ok</v>
      </c>
      <c r="P407" s="26">
        <f t="shared" ref="P407:Q407" si="308">AVERAGE(P402:P406)</f>
        <v>16316.15198</v>
      </c>
      <c r="Q407" s="26">
        <f t="shared" si="308"/>
        <v>16316.15198</v>
      </c>
      <c r="R407" s="26">
        <f>100*AVERAGE(R402:R406)</f>
        <v>0</v>
      </c>
      <c r="S407" s="26">
        <f>AVERAGE(S402:S406)</f>
        <v>2250.665994</v>
      </c>
      <c r="T407" s="59" t="str">
        <f>IF(MAX(ABS(P407-INDIRECT("'summary | ALG^({\gamma}) (high cost instances)'!R"&amp;ROW('summary | ALG^({gamma}) (high c'!R$12)+(ROW()-17)/6)), ABS(Q407-INDIRECT("'summary | ALG^({\gamma}) (high cost instances)'!S"&amp;ROW('summary | ALG^({gamma}) (high c'!$S$12)+(ROW()-17)/6)), ABS(R407-INDIRECT("'summary | ALG^({\gamma}) (high cost instances)'!T"&amp;ROW('summary | ALG^({gamma}) (high c'!$T$12)+(ROW()-17)/6)), ABS(S407-INDIRECT("'summary | ALG^({\gamma}) (high cost instances)'!U"&amp;ROW('summary | ALG^({gamma}) (high c'!$U$12)+(ROW()-17)/6)))&lt;0.01, "ok", "not ok")</f>
        <v>ok</v>
      </c>
      <c r="U407" s="26">
        <f t="shared" ref="U407:V407" si="309">AVERAGE(U402:U406)</f>
        <v>15899.35</v>
      </c>
      <c r="V407" s="26">
        <f t="shared" si="309"/>
        <v>15407.79636</v>
      </c>
      <c r="W407" s="26">
        <f>100*AVERAGE(W402:W406)</f>
        <v>2.906857837</v>
      </c>
      <c r="X407" s="26">
        <f>AVERAGE(X402:X406)</f>
        <v>4432.798749</v>
      </c>
      <c r="Y407" s="59" t="str">
        <f>IF(MAX(ABS(U407-INDIRECT("'summary | ALG^({\gamma}) (high cost instances)'!X"&amp;ROW('summary | ALG^({gamma}) (high c'!X$12)+(ROW()-17)/6)), ABS(V407-INDIRECT("'summary | ALG^({\gamma}) (high cost instances)'!Y"&amp;ROW('summary | ALG^({gamma}) (high c'!Y$12)+(ROW()-17)/6)), ABS(W407-INDIRECT("'summary | ALG^({\gamma}) (high cost instances)'!Z"&amp;ROW('summary | ALG^({gamma}) (high c'!Z$12)+(ROW()-17)/6)), ABS(X407-INDIRECT("'summary | ALG^({\gamma}) (high cost instances)'!AA"&amp;ROW('summary | ALG^({gamma}) (high c'!AA$12)+(ROW()-17)/6)))&lt;0.00001, "ok", "not ok")</f>
        <v>ok</v>
      </c>
      <c r="Z407" s="26">
        <f t="shared" ref="Z407:AA407" si="310">AVERAGE(Z402:Z406)</f>
        <v>15906.022</v>
      </c>
      <c r="AA407" s="26">
        <f t="shared" si="310"/>
        <v>14794.00588</v>
      </c>
      <c r="AB407" s="26">
        <f>100*AVERAGE(AB402:AB406)</f>
        <v>6.578075423</v>
      </c>
      <c r="AC407" s="26">
        <f>AVERAGE(AC402:AC406)</f>
        <v>5431.944945</v>
      </c>
      <c r="AD407" s="59" t="str">
        <f>IF(MAX(ABS(Z407-INDIRECT("'summary | ALG^({\gamma}) (high cost instances)'!AD"&amp;ROW('summary | ALG^({gamma}) (high c'!AD$12)+(ROW()-17)/6)), ABS(AA407-INDIRECT("'summary | ALG^({\gamma}) (high cost instances)'!AE"&amp;ROW('summary | ALG^({gamma}) (high c'!AE$12)+(ROW()-17)/6)), ABS(AB407-INDIRECT("'summary | ALG^({\gamma}) (high cost instances)'!AF"&amp;ROW('summary | ALG^({gamma}) (high c'!AF$12)+(ROW()-17)/6)), ABS(AC407-INDIRECT("'summary | ALG^({\gamma}) (high cost instances)'!AG"&amp;ROW('summary | ALG^({gamma}) (high c'!AG$12)+(ROW()-17)/6)))&lt;0.01, "ok", "not ok")</f>
        <v>ok</v>
      </c>
      <c r="AE407" s="26">
        <f t="shared" ref="AE407:AF407" si="311">AVERAGE(AE402:AE406)</f>
        <v>16420.94</v>
      </c>
      <c r="AF407" s="26">
        <f t="shared" si="311"/>
        <v>16420.94</v>
      </c>
      <c r="AG407" s="26">
        <f>100*AVERAGE(AG402:AG406)</f>
        <v>0</v>
      </c>
      <c r="AH407" s="26">
        <f>AVERAGE(AH402:AH406)</f>
        <v>1593.448028</v>
      </c>
      <c r="AI407" s="59" t="str">
        <f>IF(MAX(ABS(AE407-INDIRECT("'summary | ALG^({\gamma}) (high cost instances)'!AJ"&amp;ROW('summary | ALG^({gamma}) (high c'!$AJ$12)+(ROW()-17)/6)), ABS(AF407-INDIRECT("'summary | ALG^({\gamma}) (high cost instances)'!AK"&amp;ROW('summary | ALG^({gamma}) (high c'!$AK$12)+(ROW()-17)/6)), ABS(AG407-INDIRECT("'summary | ALG^({\gamma}) (high cost instances)'!AL"&amp;ROW('summary | ALG^({gamma}) (high c'!$AL$12)+(ROW()-17)/6)), ABS(AH407-INDIRECT("'summary | ALG^({\gamma}) (high cost instances)'!AM"&amp;ROW('summary | ALG^({gamma}) (high c'!$AM$12)+(ROW()-17)/6)))&lt;0.01, "ok", "not ok")</f>
        <v>ok</v>
      </c>
      <c r="AJ407" s="26">
        <f t="shared" ref="AJ407:AK407" si="312">AVERAGE(AJ402:AJ406)</f>
        <v>19392.328</v>
      </c>
      <c r="AK407" s="26">
        <f t="shared" si="312"/>
        <v>19392.128</v>
      </c>
      <c r="AL407" s="26">
        <f>100*AVERAGE(AL402:AL406)</f>
        <v>0.001058849253</v>
      </c>
      <c r="AM407" s="26">
        <f>AVERAGE(AM402:AM406)</f>
        <v>96.52339182</v>
      </c>
      <c r="AN407" s="59" t="str">
        <f>IF(MAX(ABS(AJ407-INDIRECT("'summary | ALG^({\gamma}) (high cost instances)'!AV"&amp;ROW('summary | ALG^({gamma}) (high c'!$AV$12)+(ROW()-17)/6)), ABS(AK407-INDIRECT("'summary | ALG^({\gamma}) (high cost instances)'!AW"&amp;ROW('summary | ALG^({gamma}) (high c'!$AW$12)+(ROW()-17)/6)), ABS(AL407-INDIRECT("'summary | ALG^({\gamma}) (high cost instances)'!AX"&amp;ROW('summary | ALG^({gamma}) (high c'!$AX$12)+(ROW()-17)/6)), ABS(AM407-INDIRECT("'summary | ALG^({\gamma}) (high cost instances)'!AY"&amp;ROW('summary | ALG^({gamma}) (high c'!$AY$12)+(ROW()-17)/6)))&lt;0.01, "ok", "not ok")</f>
        <v>ok</v>
      </c>
    </row>
    <row r="408">
      <c r="D408" s="80">
        <v>25.0</v>
      </c>
      <c r="E408" s="68" t="s">
        <v>52</v>
      </c>
      <c r="F408" s="21">
        <v>20391.41</v>
      </c>
      <c r="G408" s="21">
        <v>20391.41</v>
      </c>
      <c r="H408" s="21">
        <v>0.0</v>
      </c>
      <c r="I408" s="21">
        <v>5.26371169090271</v>
      </c>
      <c r="J408" s="58"/>
      <c r="K408" s="21">
        <v>18099.11</v>
      </c>
      <c r="L408" s="21">
        <v>18099.11</v>
      </c>
      <c r="M408" s="21">
        <v>0.0</v>
      </c>
      <c r="N408" s="21">
        <v>34.8593988418579</v>
      </c>
      <c r="O408" s="58"/>
      <c r="P408" s="21">
        <v>16832.57</v>
      </c>
      <c r="Q408" s="21">
        <v>16832.57</v>
      </c>
      <c r="R408" s="21">
        <v>0.0</v>
      </c>
      <c r="S408" s="21">
        <v>157.282064437866</v>
      </c>
      <c r="T408" s="58"/>
      <c r="U408" s="93">
        <v>15748.99</v>
      </c>
      <c r="V408" s="93">
        <v>15748.99</v>
      </c>
      <c r="W408" s="93">
        <v>0.0</v>
      </c>
      <c r="X408" s="93">
        <v>416.650547742844</v>
      </c>
      <c r="Y408" s="58"/>
      <c r="Z408" s="21">
        <v>15560.0</v>
      </c>
      <c r="AA408" s="21">
        <v>15560.0</v>
      </c>
      <c r="AB408" s="21">
        <v>0.0</v>
      </c>
      <c r="AC408" s="21">
        <v>1784.29658508301</v>
      </c>
      <c r="AD408" s="58"/>
      <c r="AE408" s="21">
        <v>16369.73</v>
      </c>
      <c r="AF408" s="21">
        <v>16369.73</v>
      </c>
      <c r="AG408" s="21">
        <v>0.0</v>
      </c>
      <c r="AH408" s="21">
        <v>68.6690864562988</v>
      </c>
      <c r="AI408" s="58"/>
      <c r="AJ408" s="21">
        <v>20107.99</v>
      </c>
      <c r="AK408" s="21">
        <v>20107.99</v>
      </c>
      <c r="AL408" s="21">
        <v>0.0</v>
      </c>
      <c r="AM408" s="21">
        <v>16.5928218364716</v>
      </c>
      <c r="AN408" s="58"/>
    </row>
    <row r="409">
      <c r="E409" s="68" t="s">
        <v>53</v>
      </c>
      <c r="F409" s="21">
        <v>21116.04</v>
      </c>
      <c r="G409" s="21">
        <v>21116.04</v>
      </c>
      <c r="H409" s="21">
        <v>0.0</v>
      </c>
      <c r="I409" s="21">
        <v>307.837511301041</v>
      </c>
      <c r="J409" s="58"/>
      <c r="K409" s="21">
        <v>20090.91</v>
      </c>
      <c r="L409" s="21">
        <v>20090.91</v>
      </c>
      <c r="M409" s="21">
        <v>0.0</v>
      </c>
      <c r="N409" s="21">
        <v>1288.97813177109</v>
      </c>
      <c r="O409" s="58"/>
      <c r="P409" s="21">
        <v>18610.68</v>
      </c>
      <c r="Q409" s="21">
        <v>18303.9956663215</v>
      </c>
      <c r="R409" s="21">
        <v>0.0164789429337591</v>
      </c>
      <c r="S409" s="21">
        <v>7200.26719903946</v>
      </c>
      <c r="T409" s="58"/>
      <c r="U409" s="93">
        <v>18130.4</v>
      </c>
      <c r="V409" s="93">
        <v>16799.6165777863</v>
      </c>
      <c r="W409" s="93">
        <v>0.073400665303228</v>
      </c>
      <c r="X409" s="93">
        <v>7199.96479082108</v>
      </c>
      <c r="Y409" s="58"/>
      <c r="Z409" s="21">
        <v>18050.63</v>
      </c>
      <c r="AA409" s="21">
        <v>15285.6987717488</v>
      </c>
      <c r="AB409" s="21">
        <v>0.153176439174209</v>
      </c>
      <c r="AC409" s="21">
        <v>7215.66117310524</v>
      </c>
      <c r="AD409" s="58"/>
      <c r="AE409" s="21">
        <v>18241.8</v>
      </c>
      <c r="AF409" s="21">
        <v>18241.8</v>
      </c>
      <c r="AG409" s="21">
        <v>0.0</v>
      </c>
      <c r="AH409" s="21">
        <v>6115.24855089188</v>
      </c>
      <c r="AI409" s="58"/>
      <c r="AJ409" s="21">
        <v>21161.92</v>
      </c>
      <c r="AK409" s="21">
        <v>21161.92</v>
      </c>
      <c r="AL409" s="21">
        <v>0.0</v>
      </c>
      <c r="AM409" s="21">
        <v>394.152193307877</v>
      </c>
      <c r="AN409" s="58"/>
    </row>
    <row r="410">
      <c r="E410" s="68" t="s">
        <v>54</v>
      </c>
      <c r="F410" s="21">
        <v>22521.86</v>
      </c>
      <c r="G410" s="21">
        <v>22521.86</v>
      </c>
      <c r="H410" s="21">
        <v>0.0</v>
      </c>
      <c r="I410" s="21">
        <v>71.1483623981476</v>
      </c>
      <c r="J410" s="58"/>
      <c r="K410" s="21">
        <v>20567.58</v>
      </c>
      <c r="L410" s="21">
        <v>20567.58</v>
      </c>
      <c r="M410" s="21">
        <v>0.0</v>
      </c>
      <c r="N410" s="21">
        <v>598.881236791611</v>
      </c>
      <c r="O410" s="58"/>
      <c r="P410" s="21">
        <v>20100.08</v>
      </c>
      <c r="Q410" s="21">
        <v>20100.08</v>
      </c>
      <c r="R410" s="21">
        <v>0.0</v>
      </c>
      <c r="S410" s="21">
        <v>6679.60804414749</v>
      </c>
      <c r="T410" s="58"/>
      <c r="U410" s="93">
        <v>19250.79</v>
      </c>
      <c r="V410" s="93">
        <v>18441.6295999336</v>
      </c>
      <c r="W410" s="93">
        <v>0.042032581523483</v>
      </c>
      <c r="X410" s="93">
        <v>7201.66980409622</v>
      </c>
      <c r="Y410" s="58"/>
      <c r="Z410" s="21">
        <v>19377.0</v>
      </c>
      <c r="AA410" s="21">
        <v>17313.0867321919</v>
      </c>
      <c r="AB410" s="21">
        <v>0.106513560809624</v>
      </c>
      <c r="AC410" s="21">
        <v>7201.34274911881</v>
      </c>
      <c r="AD410" s="58"/>
      <c r="AE410" s="21">
        <v>20452.04</v>
      </c>
      <c r="AF410" s="21">
        <v>20450.04</v>
      </c>
      <c r="AG410" s="21">
        <v>9.7789755936505E-5</v>
      </c>
      <c r="AH410" s="21">
        <v>6708.89667010307</v>
      </c>
      <c r="AI410" s="58"/>
      <c r="AJ410" s="21">
        <v>22521.86</v>
      </c>
      <c r="AK410" s="21">
        <v>22521.86</v>
      </c>
      <c r="AL410" s="21">
        <v>0.0</v>
      </c>
      <c r="AM410" s="21">
        <v>88.4950551986694</v>
      </c>
      <c r="AN410" s="58"/>
    </row>
    <row r="411">
      <c r="E411" s="68" t="s">
        <v>55</v>
      </c>
      <c r="F411" s="21">
        <v>20614.13</v>
      </c>
      <c r="G411" s="21">
        <v>20614.13</v>
      </c>
      <c r="H411" s="21">
        <v>0.0</v>
      </c>
      <c r="I411" s="21">
        <v>8.56076002120972</v>
      </c>
      <c r="J411" s="58"/>
      <c r="K411" s="21">
        <v>18166.14</v>
      </c>
      <c r="L411" s="21">
        <v>18166.14</v>
      </c>
      <c r="M411" s="21">
        <v>0.0</v>
      </c>
      <c r="N411" s="21">
        <v>27.4651484489441</v>
      </c>
      <c r="O411" s="58"/>
      <c r="P411" s="21">
        <v>17405.81</v>
      </c>
      <c r="Q411" s="21">
        <v>17405.81</v>
      </c>
      <c r="R411" s="21">
        <v>0.0</v>
      </c>
      <c r="S411" s="21">
        <v>43.9267258644104</v>
      </c>
      <c r="T411" s="58"/>
      <c r="U411" s="93">
        <v>16343.68</v>
      </c>
      <c r="V411" s="93">
        <v>16343.68</v>
      </c>
      <c r="W411" s="93">
        <v>0.0</v>
      </c>
      <c r="X411" s="93">
        <v>240.925770759583</v>
      </c>
      <c r="Y411" s="58"/>
      <c r="Z411" s="21">
        <v>16227.32</v>
      </c>
      <c r="AA411" s="21">
        <v>16227.32</v>
      </c>
      <c r="AB411" s="21">
        <v>0.0</v>
      </c>
      <c r="AC411" s="21">
        <v>689.950752019882</v>
      </c>
      <c r="AD411" s="58"/>
      <c r="AE411" s="21">
        <v>17361.51</v>
      </c>
      <c r="AF411" s="21">
        <v>17361.51</v>
      </c>
      <c r="AG411" s="21">
        <v>0.0</v>
      </c>
      <c r="AH411" s="21">
        <v>61.9203107357025</v>
      </c>
      <c r="AI411" s="58"/>
      <c r="AJ411" s="21">
        <v>20472.33</v>
      </c>
      <c r="AK411" s="21">
        <v>20472.33</v>
      </c>
      <c r="AL411" s="21">
        <v>0.0</v>
      </c>
      <c r="AM411" s="21">
        <v>27.3726439476013</v>
      </c>
      <c r="AN411" s="58"/>
    </row>
    <row r="412">
      <c r="E412" s="68" t="s">
        <v>56</v>
      </c>
      <c r="F412" s="21">
        <v>24298.08</v>
      </c>
      <c r="G412" s="21">
        <v>24298.08</v>
      </c>
      <c r="H412" s="21">
        <v>0.0</v>
      </c>
      <c r="I412" s="21">
        <v>254.492984294891</v>
      </c>
      <c r="J412" s="58"/>
      <c r="K412" s="21">
        <v>21213.45</v>
      </c>
      <c r="L412" s="21">
        <v>21213.45</v>
      </c>
      <c r="M412" s="21">
        <v>0.0</v>
      </c>
      <c r="N412" s="21">
        <v>1095.40522813797</v>
      </c>
      <c r="O412" s="58"/>
      <c r="P412" s="21">
        <v>20734.51</v>
      </c>
      <c r="Q412" s="21">
        <v>20734.51</v>
      </c>
      <c r="R412" s="21">
        <v>0.0</v>
      </c>
      <c r="S412" s="21">
        <v>5273.77139019966</v>
      </c>
      <c r="T412" s="58"/>
      <c r="U412" s="93">
        <v>20147.43</v>
      </c>
      <c r="V412" s="93">
        <v>19094.4592042958</v>
      </c>
      <c r="W412" s="93">
        <v>0.05226328100925</v>
      </c>
      <c r="X412" s="93">
        <v>7205.39208102226</v>
      </c>
      <c r="Y412" s="58"/>
      <c r="Z412" s="21">
        <v>21038.07</v>
      </c>
      <c r="AA412" s="21">
        <v>18307.0313990965</v>
      </c>
      <c r="AB412" s="21">
        <v>0.129814122726254</v>
      </c>
      <c r="AC412" s="21">
        <v>7242.22132897377</v>
      </c>
      <c r="AD412" s="58"/>
      <c r="AE412" s="21">
        <v>20968.78</v>
      </c>
      <c r="AF412" s="21">
        <v>20968.78</v>
      </c>
      <c r="AG412" s="21">
        <v>0.0</v>
      </c>
      <c r="AH412" s="21">
        <v>4715.82927536964</v>
      </c>
      <c r="AI412" s="58"/>
      <c r="AJ412" s="21">
        <v>24298.08</v>
      </c>
      <c r="AK412" s="21">
        <v>24298.08</v>
      </c>
      <c r="AL412" s="21">
        <v>0.0</v>
      </c>
      <c r="AM412" s="21">
        <v>126.393856525421</v>
      </c>
      <c r="AN412" s="58"/>
    </row>
    <row r="413">
      <c r="E413" s="57" t="s">
        <v>21</v>
      </c>
      <c r="F413" s="26">
        <f t="shared" ref="F413:G413" si="313">AVERAGE(F408:F412)</f>
        <v>21788.304</v>
      </c>
      <c r="G413" s="26">
        <f t="shared" si="313"/>
        <v>21788.304</v>
      </c>
      <c r="H413" s="26">
        <f>100*AVERAGE(H408:H412)</f>
        <v>0</v>
      </c>
      <c r="I413" s="26">
        <f>AVERAGE(I408:I412)</f>
        <v>129.4606659</v>
      </c>
      <c r="J413" s="59" t="str">
        <f>IF(MAX(ABS($F413-INDIRECT("'summary | ALG^({\gamma}) (high cost instances)'!F"&amp;ROW('summary | ALG^({gamma}) (low co'!$F$12)+(ROW()-17)/6)), ABS($G413-INDIRECT("'summary | ALG^({\gamma}) (high cost instances)'!G"&amp;ROW('summary | ALG^({gamma}) (low co'!$G$12)+(ROW()-17)/6)), ABS($H413-INDIRECT("'summary | ALG^({\gamma}) (high cost instances)'!H"&amp;ROW('summary | ALG^({gamma}) (low co'!$H$12)+(ROW()-17)/6)), ABS($I413-INDIRECT("'summary | ALG^({\gamma}) (high cost instances)'!I"&amp;ROW('summary | ALG^({gamma}) (high c'!$I$12)+(ROW()-17)/6)))&lt;0.001, "ok", "not ok")</f>
        <v>ok</v>
      </c>
      <c r="K413" s="26">
        <f t="shared" ref="K413:L413" si="314">AVERAGE(K408:K412)</f>
        <v>19627.438</v>
      </c>
      <c r="L413" s="26">
        <f t="shared" si="314"/>
        <v>19627.438</v>
      </c>
      <c r="M413" s="26">
        <f>100*AVERAGE(M408:M412)</f>
        <v>0</v>
      </c>
      <c r="N413" s="26">
        <f>AVERAGE(N408:N412)</f>
        <v>609.1178288</v>
      </c>
      <c r="O413" s="59" t="str">
        <f>IF(MAX(ABS(K413-INDIRECT("'summary | ALG^({\gamma}) (high cost instances)'!L"&amp;ROW('summary | ALG^({gamma}) (high c'!$L$12)+(ROW()-17)/6)), ABS(L413-INDIRECT("'summary | ALG^({\gamma}) (high cost instances)'!M"&amp;ROW('summary | ALG^({gamma}) (high c'!$M$12)+(ROW()-17)/6)), ABS($M413-INDIRECT("'summary | ALG^({\gamma}) (high cost instances)'!N"&amp;ROW('summary | ALG^({gamma}) (high c'!$N$12)+(ROW()-17)/6)), ABS($N413-INDIRECT("'summary | ALG^({\gamma}) (high cost instances)'!O"&amp;ROW('summary | ALG^({gamma}) (high c'!$O$12)+(ROW()-17)/6)))&lt;0.00001, "ok", "not ok")</f>
        <v>ok</v>
      </c>
      <c r="P413" s="26">
        <f t="shared" ref="P413:Q413" si="315">AVERAGE(P408:P412)</f>
        <v>18736.73</v>
      </c>
      <c r="Q413" s="26">
        <f t="shared" si="315"/>
        <v>18675.39313</v>
      </c>
      <c r="R413" s="26">
        <f>100*AVERAGE(R408:R412)</f>
        <v>0.3295788587</v>
      </c>
      <c r="S413" s="26">
        <f>AVERAGE(S408:S412)</f>
        <v>3870.971085</v>
      </c>
      <c r="T413" s="59" t="str">
        <f>IF(MAX(ABS(P413-INDIRECT("'summary | ALG^({\gamma}) (high cost instances)'!R"&amp;ROW('summary | ALG^({gamma}) (high c'!R$12)+(ROW()-17)/6)), ABS(Q413-INDIRECT("'summary | ALG^({\gamma}) (high cost instances)'!S"&amp;ROW('summary | ALG^({gamma}) (high c'!$S$12)+(ROW()-17)/6)), ABS(R413-INDIRECT("'summary | ALG^({\gamma}) (high cost instances)'!T"&amp;ROW('summary | ALG^({gamma}) (high c'!$T$12)+(ROW()-17)/6)), ABS(S413-INDIRECT("'summary | ALG^({\gamma}) (high cost instances)'!U"&amp;ROW('summary | ALG^({gamma}) (high c'!$U$12)+(ROW()-17)/6)))&lt;0.01, "ok", "not ok")</f>
        <v>ok</v>
      </c>
      <c r="U413" s="26">
        <f t="shared" ref="U413:V413" si="316">AVERAGE(U408:U412)</f>
        <v>17924.258</v>
      </c>
      <c r="V413" s="26">
        <f t="shared" si="316"/>
        <v>17285.67508</v>
      </c>
      <c r="W413" s="26">
        <f>100*AVERAGE(W408:W412)</f>
        <v>3.353930557</v>
      </c>
      <c r="X413" s="26">
        <f>AVERAGE(X408:X412)</f>
        <v>4452.920599</v>
      </c>
      <c r="Y413" s="59" t="str">
        <f>IF(MAX(ABS(U413-INDIRECT("'summary | ALG^({\gamma}) (high cost instances)'!X"&amp;ROW('summary | ALG^({gamma}) (high c'!X$12)+(ROW()-17)/6)), ABS(V413-INDIRECT("'summary | ALG^({\gamma}) (high cost instances)'!Y"&amp;ROW('summary | ALG^({gamma}) (high c'!Y$12)+(ROW()-17)/6)), ABS(W413-INDIRECT("'summary | ALG^({\gamma}) (high cost instances)'!Z"&amp;ROW('summary | ALG^({gamma}) (high c'!Z$12)+(ROW()-17)/6)), ABS(X413-INDIRECT("'summary | ALG^({\gamma}) (high cost instances)'!AA"&amp;ROW('summary | ALG^({gamma}) (high c'!AA$12)+(ROW()-17)/6)))&lt;0.00001, "ok", "not ok")</f>
        <v>ok</v>
      </c>
      <c r="Z413" s="26">
        <f t="shared" ref="Z413:AA413" si="317">AVERAGE(Z408:Z412)</f>
        <v>18050.604</v>
      </c>
      <c r="AA413" s="26">
        <f t="shared" si="317"/>
        <v>16538.62738</v>
      </c>
      <c r="AB413" s="26">
        <f>100*AVERAGE(AB408:AB412)</f>
        <v>7.790082454</v>
      </c>
      <c r="AC413" s="26">
        <f>AVERAGE(AC408:AC412)</f>
        <v>4826.694518</v>
      </c>
      <c r="AD413" s="59" t="str">
        <f>IF(MAX(ABS(Z413-INDIRECT("'summary | ALG^({\gamma}) (high cost instances)'!AD"&amp;ROW('summary | ALG^({gamma}) (high c'!AD$12)+(ROW()-17)/6)), ABS(AA413-INDIRECT("'summary | ALG^({\gamma}) (high cost instances)'!AE"&amp;ROW('summary | ALG^({gamma}) (high c'!AE$12)+(ROW()-17)/6)), ABS(AB413-INDIRECT("'summary | ALG^({\gamma}) (high cost instances)'!AF"&amp;ROW('summary | ALG^({gamma}) (high c'!AF$12)+(ROW()-17)/6)), ABS(AC413-INDIRECT("'summary | ALG^({\gamma}) (high cost instances)'!AG"&amp;ROW('summary | ALG^({gamma}) (high c'!AG$12)+(ROW()-17)/6)))&lt;0.01, "ok", "not ok")</f>
        <v>ok</v>
      </c>
      <c r="AE413" s="26">
        <f t="shared" ref="AE413:AF413" si="318">AVERAGE(AE408:AE412)</f>
        <v>18678.772</v>
      </c>
      <c r="AF413" s="26">
        <f t="shared" si="318"/>
        <v>18678.372</v>
      </c>
      <c r="AG413" s="26">
        <f>100*AVERAGE(AG408:AG412)</f>
        <v>0.001955795119</v>
      </c>
      <c r="AH413" s="26">
        <f>AVERAGE(AH408:AH412)</f>
        <v>3534.112779</v>
      </c>
      <c r="AI413" s="59" t="str">
        <f>IF(MAX(ABS(AE413-INDIRECT("'summary | ALG^({\gamma}) (high cost instances)'!AJ"&amp;ROW('summary | ALG^({gamma}) (high c'!$AJ$12)+(ROW()-17)/6)), ABS(AF413-INDIRECT("'summary | ALG^({\gamma}) (high cost instances)'!AK"&amp;ROW('summary | ALG^({gamma}) (high c'!$AK$12)+(ROW()-17)/6)), ABS(AG413-INDIRECT("'summary | ALG^({\gamma}) (high cost instances)'!AL"&amp;ROW('summary | ALG^({gamma}) (high c'!$AL$12)+(ROW()-17)/6)), ABS(AH413-INDIRECT("'summary | ALG^({\gamma}) (high cost instances)'!AM"&amp;ROW('summary | ALG^({gamma}) (high c'!$AM$12)+(ROW()-17)/6)))&lt;0.01, "ok", "not ok")</f>
        <v>ok</v>
      </c>
      <c r="AJ413" s="26">
        <f t="shared" ref="AJ413:AK413" si="319">AVERAGE(AJ408:AJ412)</f>
        <v>21712.436</v>
      </c>
      <c r="AK413" s="26">
        <f t="shared" si="319"/>
        <v>21712.436</v>
      </c>
      <c r="AL413" s="26">
        <f>100*AVERAGE(AL408:AL412)</f>
        <v>0</v>
      </c>
      <c r="AM413" s="26">
        <f>AVERAGE(AM408:AM412)</f>
        <v>130.6013142</v>
      </c>
      <c r="AN413" s="59" t="str">
        <f>IF(MAX(ABS(AJ413-INDIRECT("'summary | ALG^({\gamma}) (high cost instances)'!AV"&amp;ROW('summary | ALG^({gamma}) (high c'!$AV$12)+(ROW()-17)/6)), ABS(AK413-INDIRECT("'summary | ALG^({\gamma}) (high cost instances)'!AW"&amp;ROW('summary | ALG^({gamma}) (high c'!$AW$12)+(ROW()-17)/6)), ABS(AL413-INDIRECT("'summary | ALG^({\gamma}) (high cost instances)'!AX"&amp;ROW('summary | ALG^({gamma}) (high c'!$AX$12)+(ROW()-17)/6)), ABS(AM413-INDIRECT("'summary | ALG^({\gamma}) (high cost instances)'!AY"&amp;ROW('summary | ALG^({gamma}) (high c'!$AY$12)+(ROW()-17)/6)))&lt;0.01, "ok", "not ok")</f>
        <v>ok</v>
      </c>
    </row>
    <row r="414">
      <c r="D414" s="80">
        <v>30.0</v>
      </c>
      <c r="E414" s="68" t="s">
        <v>57</v>
      </c>
      <c r="F414" s="21">
        <v>27619.37</v>
      </c>
      <c r="G414" s="21">
        <v>27619.37</v>
      </c>
      <c r="H414" s="21">
        <v>0.0</v>
      </c>
      <c r="I414" s="21">
        <v>1210.91657686234</v>
      </c>
      <c r="J414" s="58"/>
      <c r="K414" s="21">
        <v>25062.24</v>
      </c>
      <c r="L414" s="21">
        <v>24816.9162333187</v>
      </c>
      <c r="M414" s="21">
        <v>0.00978858101595454</v>
      </c>
      <c r="N414" s="21">
        <v>7200.09659814835</v>
      </c>
      <c r="O414" s="58"/>
      <c r="P414" s="21">
        <v>24424.77</v>
      </c>
      <c r="Q414" s="21">
        <v>23307.7402299381</v>
      </c>
      <c r="R414" s="21">
        <v>0.0457334816279515</v>
      </c>
      <c r="S414" s="21">
        <v>7207.25643396378</v>
      </c>
      <c r="T414" s="58"/>
      <c r="U414" s="93">
        <v>23463.77</v>
      </c>
      <c r="V414" s="93">
        <v>21746.4935008486</v>
      </c>
      <c r="W414" s="93">
        <v>0.073188430467543</v>
      </c>
      <c r="X414" s="93">
        <v>7204.13681769371</v>
      </c>
      <c r="Y414" s="58"/>
      <c r="Z414" s="21">
        <v>23079.59</v>
      </c>
      <c r="AA414" s="21">
        <v>20909.6443004854</v>
      </c>
      <c r="AB414" s="21">
        <v>0.094020114721043</v>
      </c>
      <c r="AC414" s="21">
        <v>7206.518034935</v>
      </c>
      <c r="AD414" s="58"/>
      <c r="AE414" s="21">
        <v>25075.64</v>
      </c>
      <c r="AF414" s="21">
        <v>25075.64</v>
      </c>
      <c r="AG414" s="21">
        <v>0.0</v>
      </c>
      <c r="AH414" s="21">
        <v>6866.60675597191</v>
      </c>
      <c r="AI414" s="58"/>
      <c r="AJ414" s="21">
        <v>27619.37</v>
      </c>
      <c r="AK414" s="21">
        <v>27619.37</v>
      </c>
      <c r="AL414" s="21">
        <v>0.0</v>
      </c>
      <c r="AM414" s="21">
        <v>3593.08584713936</v>
      </c>
      <c r="AN414" s="58"/>
    </row>
    <row r="415">
      <c r="E415" s="68" t="s">
        <v>58</v>
      </c>
      <c r="F415" s="21">
        <v>24570.13</v>
      </c>
      <c r="G415" s="21">
        <v>24570.13</v>
      </c>
      <c r="H415" s="21">
        <v>0.0</v>
      </c>
      <c r="I415" s="21">
        <v>83.0311601161957</v>
      </c>
      <c r="J415" s="58"/>
      <c r="K415" s="21">
        <v>21458.97</v>
      </c>
      <c r="L415" s="21">
        <v>21458.97</v>
      </c>
      <c r="M415" s="21">
        <v>0.0</v>
      </c>
      <c r="N415" s="21">
        <v>304.235585212708</v>
      </c>
      <c r="O415" s="58"/>
      <c r="P415" s="21">
        <v>20531.1</v>
      </c>
      <c r="Q415" s="21">
        <v>20531.1</v>
      </c>
      <c r="R415" s="21">
        <v>0.0</v>
      </c>
      <c r="S415" s="21">
        <v>2210.87645864487</v>
      </c>
      <c r="T415" s="58"/>
      <c r="U415" s="93">
        <v>19914.27</v>
      </c>
      <c r="V415" s="93">
        <v>19891.4835226046</v>
      </c>
      <c r="W415" s="93">
        <v>0.001144228605687</v>
      </c>
      <c r="X415" s="93">
        <v>7199.5517847538</v>
      </c>
      <c r="Y415" s="58"/>
      <c r="Z415" s="21">
        <v>19801.63</v>
      </c>
      <c r="AA415" s="21">
        <v>19217.9390400328</v>
      </c>
      <c r="AB415" s="21">
        <v>0.02947691477758</v>
      </c>
      <c r="AC415" s="21">
        <v>7213.40365982056</v>
      </c>
      <c r="AD415" s="58"/>
      <c r="AE415" s="21">
        <v>20692.51</v>
      </c>
      <c r="AF415" s="21">
        <v>20692.51</v>
      </c>
      <c r="AG415" s="21">
        <v>0.0</v>
      </c>
      <c r="AH415" s="21">
        <v>333.253709554672</v>
      </c>
      <c r="AI415" s="58"/>
      <c r="AJ415" s="21">
        <v>24570.13</v>
      </c>
      <c r="AK415" s="21">
        <v>24570.13</v>
      </c>
      <c r="AL415" s="21">
        <v>0.0</v>
      </c>
      <c r="AM415" s="21">
        <v>96.2287826538086</v>
      </c>
      <c r="AN415" s="58"/>
    </row>
    <row r="416">
      <c r="E416" s="68" t="s">
        <v>59</v>
      </c>
      <c r="F416" s="21">
        <v>26711.21</v>
      </c>
      <c r="G416" s="21">
        <v>26711.21</v>
      </c>
      <c r="H416" s="21">
        <v>0.0</v>
      </c>
      <c r="I416" s="21">
        <v>34.1340789794922</v>
      </c>
      <c r="J416" s="58"/>
      <c r="K416" s="21">
        <v>23924.17</v>
      </c>
      <c r="L416" s="21">
        <v>23924.17</v>
      </c>
      <c r="M416" s="21">
        <v>0.0</v>
      </c>
      <c r="N416" s="21">
        <v>153.546865224838</v>
      </c>
      <c r="O416" s="58"/>
      <c r="P416" s="21">
        <v>22786.72</v>
      </c>
      <c r="Q416" s="21">
        <v>22786.72</v>
      </c>
      <c r="R416" s="21">
        <v>0.0</v>
      </c>
      <c r="S416" s="21">
        <v>332.112152814865</v>
      </c>
      <c r="T416" s="58"/>
      <c r="U416" s="93">
        <v>21996.09</v>
      </c>
      <c r="V416" s="93">
        <v>21996.09</v>
      </c>
      <c r="W416" s="93">
        <v>0.0</v>
      </c>
      <c r="X416" s="93">
        <v>2278.68693900108</v>
      </c>
      <c r="Y416" s="58"/>
      <c r="Z416" s="21">
        <v>21926.03</v>
      </c>
      <c r="AA416" s="21">
        <v>21431.5300755558</v>
      </c>
      <c r="AB416" s="21">
        <v>0.022553098962474</v>
      </c>
      <c r="AC416" s="21">
        <v>7214.73091483116</v>
      </c>
      <c r="AD416" s="58"/>
      <c r="AE416" s="21">
        <v>22774.97</v>
      </c>
      <c r="AF416" s="21">
        <v>22774.97</v>
      </c>
      <c r="AG416" s="21">
        <v>0.0</v>
      </c>
      <c r="AH416" s="21">
        <v>258.985219955444</v>
      </c>
      <c r="AI416" s="58"/>
      <c r="AJ416" s="21">
        <v>26711.21</v>
      </c>
      <c r="AK416" s="21">
        <v>26711.21</v>
      </c>
      <c r="AL416" s="21">
        <v>0.0</v>
      </c>
      <c r="AM416" s="21">
        <v>46.2388207912445</v>
      </c>
      <c r="AN416" s="58"/>
    </row>
    <row r="417">
      <c r="E417" s="68" t="s">
        <v>60</v>
      </c>
      <c r="F417" s="21">
        <v>22527.99</v>
      </c>
      <c r="G417" s="21">
        <v>22527.99</v>
      </c>
      <c r="H417" s="21">
        <v>0.0</v>
      </c>
      <c r="I417" s="21">
        <v>28.3764524459839</v>
      </c>
      <c r="J417" s="58"/>
      <c r="K417" s="21">
        <v>20901.39</v>
      </c>
      <c r="L417" s="21">
        <v>20901.39</v>
      </c>
      <c r="M417" s="21">
        <v>0.0</v>
      </c>
      <c r="N417" s="21">
        <v>91.7383480072022</v>
      </c>
      <c r="O417" s="58"/>
      <c r="P417" s="21">
        <v>18758.5</v>
      </c>
      <c r="Q417" s="21">
        <v>18758.5</v>
      </c>
      <c r="R417" s="21">
        <v>0.0</v>
      </c>
      <c r="S417" s="21">
        <v>2697.22334003448</v>
      </c>
      <c r="T417" s="58"/>
      <c r="U417" s="93">
        <v>17845.3</v>
      </c>
      <c r="V417" s="93">
        <v>17845.3</v>
      </c>
      <c r="W417" s="93">
        <v>0.0</v>
      </c>
      <c r="X417" s="93">
        <v>4924.77370595932</v>
      </c>
      <c r="Y417" s="58"/>
      <c r="Z417" s="21">
        <v>17682.47</v>
      </c>
      <c r="AA417" s="21">
        <v>16930.2755737179</v>
      </c>
      <c r="AB417" s="21">
        <v>0.042538990666016</v>
      </c>
      <c r="AC417" s="21">
        <v>7204.02355575562</v>
      </c>
      <c r="AD417" s="58"/>
      <c r="AE417" s="21">
        <v>18712.57</v>
      </c>
      <c r="AF417" s="21">
        <v>18712.57</v>
      </c>
      <c r="AG417" s="21">
        <v>0.0</v>
      </c>
      <c r="AH417" s="21">
        <v>377.249978780746</v>
      </c>
      <c r="AI417" s="58"/>
      <c r="AJ417" s="21">
        <v>22167.78</v>
      </c>
      <c r="AK417" s="21">
        <v>22167.78</v>
      </c>
      <c r="AL417" s="21">
        <v>0.0</v>
      </c>
      <c r="AM417" s="21">
        <v>60.0662667751312</v>
      </c>
      <c r="AN417" s="58"/>
    </row>
    <row r="418">
      <c r="E418" s="68" t="s">
        <v>61</v>
      </c>
      <c r="F418" s="21">
        <v>22331.37</v>
      </c>
      <c r="G418" s="21">
        <v>22331.37</v>
      </c>
      <c r="H418" s="21">
        <v>0.0</v>
      </c>
      <c r="I418" s="21">
        <v>139.784814834595</v>
      </c>
      <c r="J418" s="58"/>
      <c r="K418" s="21">
        <v>19458.7</v>
      </c>
      <c r="L418" s="21">
        <v>19458.7</v>
      </c>
      <c r="M418" s="21">
        <v>0.0</v>
      </c>
      <c r="N418" s="21">
        <v>6218.5699262619</v>
      </c>
      <c r="O418" s="58"/>
      <c r="P418" s="21">
        <v>20323.22</v>
      </c>
      <c r="Q418" s="21">
        <v>19010.6812847843</v>
      </c>
      <c r="R418" s="21">
        <v>0.0645832065595749</v>
      </c>
      <c r="S418" s="21">
        <v>7200.83631420136</v>
      </c>
      <c r="T418" s="58"/>
      <c r="U418" s="93">
        <v>19789.55</v>
      </c>
      <c r="V418" s="93">
        <v>18026.6926228727</v>
      </c>
      <c r="W418" s="93">
        <v>0.089080215423154</v>
      </c>
      <c r="X418" s="93">
        <v>7215.38440322876</v>
      </c>
      <c r="Y418" s="58"/>
      <c r="Z418" s="21">
        <v>19717.94</v>
      </c>
      <c r="AA418" s="21">
        <v>17581.9969084246</v>
      </c>
      <c r="AB418" s="21">
        <v>0.108324860080486</v>
      </c>
      <c r="AC418" s="21">
        <v>7201.74628901482</v>
      </c>
      <c r="AD418" s="58"/>
      <c r="AE418" s="21">
        <v>19854.86</v>
      </c>
      <c r="AF418" s="21">
        <v>19854.86</v>
      </c>
      <c r="AG418" s="21">
        <v>0.0</v>
      </c>
      <c r="AH418" s="21">
        <v>6868.81518173218</v>
      </c>
      <c r="AI418" s="58"/>
      <c r="AJ418" s="21">
        <v>22520.65</v>
      </c>
      <c r="AK418" s="21">
        <v>22520.65</v>
      </c>
      <c r="AL418" s="21">
        <v>0.0</v>
      </c>
      <c r="AM418" s="21">
        <v>1021.0338010788</v>
      </c>
      <c r="AN418" s="58"/>
    </row>
    <row r="419">
      <c r="E419" s="57" t="s">
        <v>21</v>
      </c>
      <c r="F419" s="26">
        <f t="shared" ref="F419:G419" si="320">AVERAGE(F414:F418)</f>
        <v>24752.014</v>
      </c>
      <c r="G419" s="26">
        <f t="shared" si="320"/>
        <v>24752.014</v>
      </c>
      <c r="H419" s="26">
        <f>100*AVERAGE(H414:H418)</f>
        <v>0</v>
      </c>
      <c r="I419" s="26">
        <f>AVERAGE(I414:I418)</f>
        <v>299.2486166</v>
      </c>
      <c r="J419" s="59" t="str">
        <f>IF(MAX(ABS($F419-INDIRECT("'summary | ALG^({\gamma}) (high cost instances)'!F"&amp;ROW('summary | ALG^({gamma}) (low co'!$F$12)+(ROW()-17)/6)), ABS($G419-INDIRECT("'summary | ALG^({\gamma}) (high cost instances)'!G"&amp;ROW('summary | ALG^({gamma}) (low co'!$G$12)+(ROW()-17)/6)), ABS($H419-INDIRECT("'summary | ALG^({\gamma}) (high cost instances)'!H"&amp;ROW('summary | ALG^({gamma}) (low co'!$H$12)+(ROW()-17)/6)), ABS($I419-INDIRECT("'summary | ALG^({\gamma}) (high cost instances)'!I"&amp;ROW('summary | ALG^({gamma}) (high c'!$I$12)+(ROW()-17)/6)))&lt;0.001, "ok", "not ok")</f>
        <v>ok</v>
      </c>
      <c r="K419" s="26">
        <f t="shared" ref="K419:L419" si="321">AVERAGE(K414:K418)</f>
        <v>22161.094</v>
      </c>
      <c r="L419" s="26">
        <f t="shared" si="321"/>
        <v>22112.02925</v>
      </c>
      <c r="M419" s="26">
        <f>100*AVERAGE(M414:M418)</f>
        <v>0.1957716203</v>
      </c>
      <c r="N419" s="26">
        <f>AVERAGE(N414:N418)</f>
        <v>2793.637465</v>
      </c>
      <c r="O419" s="59" t="str">
        <f>IF(MAX(ABS(K419-INDIRECT("'summary | ALG^({\gamma}) (high cost instances)'!L"&amp;ROW('summary | ALG^({gamma}) (high c'!$L$12)+(ROW()-17)/6)), ABS(L419-INDIRECT("'summary | ALG^({\gamma}) (high cost instances)'!M"&amp;ROW('summary | ALG^({gamma}) (high c'!$M$12)+(ROW()-17)/6)), ABS($M419-INDIRECT("'summary | ALG^({\gamma}) (high cost instances)'!N"&amp;ROW('summary | ALG^({gamma}) (high c'!$N$12)+(ROW()-17)/6)), ABS($N419-INDIRECT("'summary | ALG^({\gamma}) (high cost instances)'!O"&amp;ROW('summary | ALG^({gamma}) (high c'!$O$12)+(ROW()-17)/6)))&lt;0.01, "ok", "not ok")</f>
        <v>ok</v>
      </c>
      <c r="P419" s="26">
        <f t="shared" ref="P419:Q419" si="322">AVERAGE(P414:P418)</f>
        <v>21364.862</v>
      </c>
      <c r="Q419" s="26">
        <f t="shared" si="322"/>
        <v>20878.9483</v>
      </c>
      <c r="R419" s="26">
        <f>100*AVERAGE(R414:R418)</f>
        <v>2.206333764</v>
      </c>
      <c r="S419" s="26">
        <f>AVERAGE(S414:S418)</f>
        <v>3929.66094</v>
      </c>
      <c r="T419" s="59" t="str">
        <f>IF(MAX(ABS(P419-INDIRECT("'summary | ALG^({\gamma}) (high cost instances)'!R"&amp;ROW('summary | ALG^({gamma}) (high c'!R$12)+(ROW()-17)/6)), ABS(Q419-INDIRECT("'summary | ALG^({\gamma}) (high cost instances)'!S"&amp;ROW('summary | ALG^({gamma}) (high c'!$S$12)+(ROW()-17)/6)), ABS(R419-INDIRECT("'summary | ALG^({\gamma}) (high cost instances)'!T"&amp;ROW('summary | ALG^({gamma}) (high c'!$T$12)+(ROW()-17)/6)), ABS(S419-INDIRECT("'summary | ALG^({\gamma}) (high cost instances)'!U"&amp;ROW('summary | ALG^({gamma}) (high c'!$U$12)+(ROW()-17)/6)))&lt;0.01, "ok", "not ok")</f>
        <v>ok</v>
      </c>
      <c r="U419" s="26">
        <f t="shared" ref="U419:V419" si="323">AVERAGE(U414:U418)</f>
        <v>20601.796</v>
      </c>
      <c r="V419" s="26">
        <f t="shared" si="323"/>
        <v>19901.21193</v>
      </c>
      <c r="W419" s="26">
        <f>100*AVERAGE(W414:W418)</f>
        <v>3.26825749</v>
      </c>
      <c r="X419" s="26">
        <f>AVERAGE(X414:X418)</f>
        <v>5764.50673</v>
      </c>
      <c r="Y419" s="59" t="str">
        <f>IF(MAX(ABS(U419-INDIRECT("'summary | ALG^({\gamma}) (high cost instances)'!X"&amp;ROW('summary | ALG^({gamma}) (high c'!X$12)+(ROW()-17)/6)), ABS(V419-INDIRECT("'summary | ALG^({\gamma}) (high cost instances)'!Y"&amp;ROW('summary | ALG^({gamma}) (high c'!Y$12)+(ROW()-17)/6)), ABS(W419-INDIRECT("'summary | ALG^({\gamma}) (high cost instances)'!Z"&amp;ROW('summary | ALG^({gamma}) (high c'!Z$12)+(ROW()-17)/6)), ABS(X419-INDIRECT("'summary | ALG^({\gamma}) (high cost instances)'!AA"&amp;ROW('summary | ALG^({gamma}) (high c'!AA$12)+(ROW()-17)/6)))&lt;0.00001, "ok", "not ok")</f>
        <v>ok</v>
      </c>
      <c r="Z419" s="26">
        <f t="shared" ref="Z419:AA419" si="324">AVERAGE(Z414:Z418)</f>
        <v>20441.532</v>
      </c>
      <c r="AA419" s="26">
        <f t="shared" si="324"/>
        <v>19214.27718</v>
      </c>
      <c r="AB419" s="26">
        <f>100*AVERAGE(AB414:AB418)</f>
        <v>5.938279584</v>
      </c>
      <c r="AC419" s="26">
        <f>AVERAGE(AC414:AC418)</f>
        <v>7208.084491</v>
      </c>
      <c r="AD419" s="59" t="str">
        <f>IF(MAX(ABS(Z419-INDIRECT("'summary | ALG^({\gamma}) (high cost instances)'!AD"&amp;ROW('summary | ALG^({gamma}) (high c'!AD$12)+(ROW()-17)/6)), ABS(AA419-INDIRECT("'summary | ALG^({\gamma}) (high cost instances)'!AE"&amp;ROW('summary | ALG^({gamma}) (high c'!AE$12)+(ROW()-17)/6)), ABS(AB419-INDIRECT("'summary | ALG^({\gamma}) (high cost instances)'!AF"&amp;ROW('summary | ALG^({gamma}) (high c'!AF$12)+(ROW()-17)/6)), ABS(AC419-INDIRECT("'summary | ALG^({\gamma}) (high cost instances)'!AG"&amp;ROW('summary | ALG^({gamma}) (high c'!AG$12)+(ROW()-17)/6)))&lt;0.01, "ok", "not ok")</f>
        <v>ok</v>
      </c>
      <c r="AE419" s="26">
        <f t="shared" ref="AE419:AF419" si="325">AVERAGE(AE414:AE418)</f>
        <v>21422.11</v>
      </c>
      <c r="AF419" s="26">
        <f t="shared" si="325"/>
        <v>21422.11</v>
      </c>
      <c r="AG419" s="26">
        <f>100*AVERAGE(AG414:AG418)</f>
        <v>0</v>
      </c>
      <c r="AH419" s="26">
        <f>AVERAGE(AH414:AH418)</f>
        <v>2940.982169</v>
      </c>
      <c r="AI419" s="59" t="str">
        <f>IF(MAX(ABS(AE419-INDIRECT("'summary | ALG^({\gamma}) (high cost instances)'!AJ"&amp;ROW('summary | ALG^({gamma}) (high c'!$AJ$12)+(ROW()-17)/6)), ABS(AF419-INDIRECT("'summary | ALG^({\gamma}) (high cost instances)'!AK"&amp;ROW('summary | ALG^({gamma}) (high c'!$AK$12)+(ROW()-17)/6)), ABS(AG419-INDIRECT("'summary | ALG^({\gamma}) (high cost instances)'!AL"&amp;ROW('summary | ALG^({gamma}) (high c'!$AL$12)+(ROW()-17)/6)), ABS(AH419-INDIRECT("'summary | ALG^({\gamma}) (high cost instances)'!AM"&amp;ROW('summary | ALG^({gamma}) (high c'!$AM$12)+(ROW()-17)/6)))&lt;0.01, "ok", "not ok")</f>
        <v>ok</v>
      </c>
      <c r="AJ419" s="26">
        <f t="shared" ref="AJ419:AK419" si="326">AVERAGE(AJ414:AJ418)</f>
        <v>24717.828</v>
      </c>
      <c r="AK419" s="26">
        <f t="shared" si="326"/>
        <v>24717.828</v>
      </c>
      <c r="AL419" s="26">
        <f>100*AVERAGE(AL414:AL418)</f>
        <v>0</v>
      </c>
      <c r="AM419" s="26">
        <f>AVERAGE(AM414:AM418)</f>
        <v>963.3307037</v>
      </c>
      <c r="AN419" s="59" t="str">
        <f>IF(MAX(ABS(AJ419-INDIRECT("'summary | ALG^({\gamma}) (high cost instances)'!AV"&amp;ROW('summary | ALG^({gamma}) (high c'!$AV$12)+(ROW()-17)/6)), ABS(AK419-INDIRECT("'summary | ALG^({\gamma}) (high cost instances)'!AW"&amp;ROW('summary | ALG^({gamma}) (high c'!$AW$12)+(ROW()-17)/6)), ABS(AL419-INDIRECT("'summary | ALG^({\gamma}) (high cost instances)'!AX"&amp;ROW('summary | ALG^({gamma}) (high c'!$AX$12)+(ROW()-17)/6)), ABS(AM419-INDIRECT("'summary | ALG^({\gamma}) (high cost instances)'!AY"&amp;ROW('summary | ALG^({gamma}) (high c'!$AY$12)+(ROW()-17)/6)))&lt;0.01, "ok", "not ok")</f>
        <v>ok</v>
      </c>
    </row>
    <row r="420">
      <c r="E420" s="69"/>
      <c r="F420" s="27"/>
      <c r="G420" s="27"/>
      <c r="H420" s="27"/>
      <c r="I420" s="27"/>
      <c r="J420" s="58"/>
      <c r="K420" s="70"/>
      <c r="L420" s="70"/>
      <c r="M420" s="70"/>
      <c r="N420" s="70"/>
      <c r="O420" s="58"/>
      <c r="P420" s="70"/>
      <c r="Q420" s="70"/>
      <c r="R420" s="70"/>
      <c r="S420" s="70"/>
      <c r="T420" s="58"/>
      <c r="U420" s="94"/>
      <c r="V420" s="94"/>
      <c r="W420" s="94"/>
      <c r="X420" s="94"/>
      <c r="Y420" s="58"/>
      <c r="Z420" s="70"/>
      <c r="AA420" s="70"/>
      <c r="AB420" s="70"/>
      <c r="AC420" s="70"/>
      <c r="AD420" s="58"/>
      <c r="AE420" s="70"/>
      <c r="AF420" s="70"/>
      <c r="AG420" s="70"/>
      <c r="AH420" s="70"/>
      <c r="AI420" s="58"/>
      <c r="AJ420" s="70"/>
      <c r="AK420" s="70"/>
      <c r="AL420" s="70"/>
      <c r="AM420" s="70"/>
      <c r="AN420" s="58"/>
    </row>
    <row r="421">
      <c r="C421" s="5">
        <v>4.0</v>
      </c>
      <c r="D421" s="80">
        <v>5.0</v>
      </c>
      <c r="E421" s="68" t="s">
        <v>32</v>
      </c>
      <c r="F421" s="21">
        <v>10395.86</v>
      </c>
      <c r="G421" s="21">
        <v>10395.86</v>
      </c>
      <c r="H421" s="21">
        <v>0.0</v>
      </c>
      <c r="I421" s="21">
        <v>15.9560704231262</v>
      </c>
      <c r="J421" s="58"/>
      <c r="K421" s="21">
        <v>8900.54</v>
      </c>
      <c r="L421" s="21">
        <v>8900.54</v>
      </c>
      <c r="M421" s="21">
        <v>0.0</v>
      </c>
      <c r="N421" s="21">
        <v>1.08624815940857</v>
      </c>
      <c r="O421" s="58"/>
      <c r="P421" s="21">
        <v>8813.92</v>
      </c>
      <c r="Q421" s="21">
        <v>8813.92</v>
      </c>
      <c r="R421" s="21">
        <v>0.0</v>
      </c>
      <c r="S421" s="21">
        <v>2.26944494247437</v>
      </c>
      <c r="T421" s="58"/>
      <c r="U421" s="93">
        <v>7937.77</v>
      </c>
      <c r="V421" s="93">
        <v>7937.77</v>
      </c>
      <c r="W421" s="93">
        <v>0.0</v>
      </c>
      <c r="X421" s="93">
        <v>3.51048016548157</v>
      </c>
      <c r="Y421" s="58"/>
      <c r="Z421" s="21">
        <v>8348.79</v>
      </c>
      <c r="AA421" s="21">
        <v>8348.79</v>
      </c>
      <c r="AB421" s="21">
        <v>0.0</v>
      </c>
      <c r="AC421" s="21">
        <v>8.24598383903503</v>
      </c>
      <c r="AD421" s="58"/>
      <c r="AE421" s="21">
        <v>8522.51</v>
      </c>
      <c r="AF421" s="21">
        <v>8522.51</v>
      </c>
      <c r="AG421" s="21">
        <v>0.0</v>
      </c>
      <c r="AH421" s="21">
        <v>4.61800312995911</v>
      </c>
      <c r="AI421" s="58"/>
      <c r="AJ421" s="21">
        <v>10395.86</v>
      </c>
      <c r="AK421" s="21">
        <v>10395.86</v>
      </c>
      <c r="AL421" s="21">
        <v>0.0</v>
      </c>
      <c r="AM421" s="21">
        <v>0.161031723022461</v>
      </c>
      <c r="AN421" s="58"/>
    </row>
    <row r="422">
      <c r="E422" s="68" t="s">
        <v>33</v>
      </c>
      <c r="F422" s="21">
        <v>9325.99</v>
      </c>
      <c r="G422" s="21">
        <v>9325.99</v>
      </c>
      <c r="H422" s="21">
        <v>0.0</v>
      </c>
      <c r="I422" s="21">
        <v>0.0560197830200195</v>
      </c>
      <c r="J422" s="58"/>
      <c r="K422" s="21">
        <v>8113.45</v>
      </c>
      <c r="L422" s="21">
        <v>8113.45</v>
      </c>
      <c r="M422" s="21">
        <v>0.0</v>
      </c>
      <c r="N422" s="21">
        <v>1.28556084632874</v>
      </c>
      <c r="O422" s="58"/>
      <c r="P422" s="21">
        <v>7405.93</v>
      </c>
      <c r="Q422" s="21">
        <v>7405.93</v>
      </c>
      <c r="R422" s="21">
        <v>0.0</v>
      </c>
      <c r="S422" s="21">
        <v>2.71177911758423</v>
      </c>
      <c r="T422" s="58"/>
      <c r="U422" s="93">
        <v>7063.53</v>
      </c>
      <c r="V422" s="93">
        <v>7063.53</v>
      </c>
      <c r="W422" s="93">
        <v>0.0</v>
      </c>
      <c r="X422" s="93">
        <v>4.48869895935059</v>
      </c>
      <c r="Y422" s="58"/>
      <c r="Z422" s="21">
        <v>7143.04</v>
      </c>
      <c r="AA422" s="21">
        <v>7143.04</v>
      </c>
      <c r="AB422" s="21">
        <v>0.0</v>
      </c>
      <c r="AC422" s="21">
        <v>9.94855380058289</v>
      </c>
      <c r="AD422" s="58"/>
      <c r="AE422" s="21">
        <v>7409.56</v>
      </c>
      <c r="AF422" s="21">
        <v>7409.56</v>
      </c>
      <c r="AG422" s="21">
        <v>0.0</v>
      </c>
      <c r="AH422" s="21">
        <v>4.63254880905151</v>
      </c>
      <c r="AI422" s="58"/>
      <c r="AJ422" s="21">
        <v>9011.11</v>
      </c>
      <c r="AK422" s="21">
        <v>9011.11</v>
      </c>
      <c r="AL422" s="21">
        <v>0.0</v>
      </c>
      <c r="AM422" s="21">
        <v>0.102779865264893</v>
      </c>
      <c r="AN422" s="58"/>
    </row>
    <row r="423">
      <c r="E423" s="68" t="s">
        <v>34</v>
      </c>
      <c r="F423" s="21">
        <v>12660.68</v>
      </c>
      <c r="G423" s="21">
        <v>12660.68</v>
      </c>
      <c r="H423" s="21">
        <v>0.0</v>
      </c>
      <c r="I423" s="21">
        <v>0.0584976673126221</v>
      </c>
      <c r="J423" s="58"/>
      <c r="K423" s="21">
        <v>12373.61</v>
      </c>
      <c r="L423" s="21">
        <v>12373.61</v>
      </c>
      <c r="M423" s="21">
        <v>0.0</v>
      </c>
      <c r="N423" s="21">
        <v>1.34508609771729</v>
      </c>
      <c r="O423" s="58"/>
      <c r="P423" s="21">
        <v>11890.96</v>
      </c>
      <c r="Q423" s="21">
        <v>11890.96</v>
      </c>
      <c r="R423" s="21">
        <v>0.0</v>
      </c>
      <c r="S423" s="21">
        <v>1.83225703239441</v>
      </c>
      <c r="T423" s="58"/>
      <c r="U423" s="93">
        <v>11175.82</v>
      </c>
      <c r="V423" s="93">
        <v>11175.82</v>
      </c>
      <c r="W423" s="93">
        <v>0.0</v>
      </c>
      <c r="X423" s="93">
        <v>3.81864714622498</v>
      </c>
      <c r="Y423" s="58"/>
      <c r="Z423" s="21">
        <v>11113.6</v>
      </c>
      <c r="AA423" s="21">
        <v>11113.6</v>
      </c>
      <c r="AB423" s="21">
        <v>0.0</v>
      </c>
      <c r="AC423" s="21">
        <v>4.32665991783142</v>
      </c>
      <c r="AD423" s="58"/>
      <c r="AE423" s="21">
        <v>11763.7</v>
      </c>
      <c r="AF423" s="21">
        <v>11763.7</v>
      </c>
      <c r="AG423" s="21">
        <v>0.0</v>
      </c>
      <c r="AH423" s="21">
        <v>2.84771323204041</v>
      </c>
      <c r="AI423" s="58"/>
      <c r="AJ423" s="21">
        <v>12660.68</v>
      </c>
      <c r="AK423" s="21">
        <v>12660.68</v>
      </c>
      <c r="AL423" s="21">
        <v>0.0</v>
      </c>
      <c r="AM423" s="21">
        <v>0.113183975219727</v>
      </c>
      <c r="AN423" s="58"/>
    </row>
    <row r="424">
      <c r="E424" s="68" t="s">
        <v>35</v>
      </c>
      <c r="F424" s="21">
        <v>8737.2</v>
      </c>
      <c r="G424" s="21">
        <v>8737.2</v>
      </c>
      <c r="H424" s="21">
        <v>0.0</v>
      </c>
      <c r="I424" s="21">
        <v>0.073084831237793</v>
      </c>
      <c r="J424" s="58"/>
      <c r="K424" s="21">
        <v>8366.15</v>
      </c>
      <c r="L424" s="21">
        <v>8366.15</v>
      </c>
      <c r="M424" s="21">
        <v>0.0</v>
      </c>
      <c r="N424" s="21">
        <v>1.49157428741455</v>
      </c>
      <c r="O424" s="58"/>
      <c r="P424" s="21">
        <v>6916.02</v>
      </c>
      <c r="Q424" s="21">
        <v>6916.02</v>
      </c>
      <c r="R424" s="21">
        <v>0.0</v>
      </c>
      <c r="S424" s="21">
        <v>2.43105792999268</v>
      </c>
      <c r="T424" s="58"/>
      <c r="U424" s="93">
        <v>6788.67</v>
      </c>
      <c r="V424" s="93">
        <v>6788.67</v>
      </c>
      <c r="W424" s="93">
        <v>0.0</v>
      </c>
      <c r="X424" s="93">
        <v>2.62802290916443</v>
      </c>
      <c r="Y424" s="58"/>
      <c r="Z424" s="21">
        <v>6788.67</v>
      </c>
      <c r="AA424" s="21">
        <v>6788.67</v>
      </c>
      <c r="AB424" s="21">
        <v>0.0</v>
      </c>
      <c r="AC424" s="21">
        <v>3.58607578277588</v>
      </c>
      <c r="AD424" s="58"/>
      <c r="AE424" s="21">
        <v>7131.21</v>
      </c>
      <c r="AF424" s="21">
        <v>7131.21</v>
      </c>
      <c r="AG424" s="21">
        <v>0.0</v>
      </c>
      <c r="AH424" s="21">
        <v>4.2151141166687</v>
      </c>
      <c r="AI424" s="58"/>
      <c r="AJ424" s="21">
        <v>8735.58</v>
      </c>
      <c r="AK424" s="21">
        <v>8735.58</v>
      </c>
      <c r="AL424" s="21">
        <v>0.0</v>
      </c>
      <c r="AM424" s="21">
        <v>0.0994851589202881</v>
      </c>
      <c r="AN424" s="58"/>
    </row>
    <row r="425">
      <c r="E425" s="68" t="s">
        <v>36</v>
      </c>
      <c r="F425" s="21">
        <v>7272.21</v>
      </c>
      <c r="G425" s="21">
        <v>7272.21</v>
      </c>
      <c r="H425" s="21">
        <v>0.0</v>
      </c>
      <c r="I425" s="21">
        <v>0.067680835723877</v>
      </c>
      <c r="J425" s="58"/>
      <c r="K425" s="21">
        <v>7183.92</v>
      </c>
      <c r="L425" s="21">
        <v>7183.92</v>
      </c>
      <c r="M425" s="21">
        <v>0.0</v>
      </c>
      <c r="N425" s="21">
        <v>0.915364027023315</v>
      </c>
      <c r="O425" s="58"/>
      <c r="P425" s="21">
        <v>7134.39</v>
      </c>
      <c r="Q425" s="21">
        <v>7134.39</v>
      </c>
      <c r="R425" s="21">
        <v>0.0</v>
      </c>
      <c r="S425" s="21">
        <v>1.90244483947754</v>
      </c>
      <c r="T425" s="58"/>
      <c r="U425" s="93">
        <v>6651.04</v>
      </c>
      <c r="V425" s="93">
        <v>6651.04</v>
      </c>
      <c r="W425" s="93">
        <v>0.0</v>
      </c>
      <c r="X425" s="93">
        <v>4.95304608345032</v>
      </c>
      <c r="Y425" s="58"/>
      <c r="Z425" s="21">
        <v>6634.2</v>
      </c>
      <c r="AA425" s="21">
        <v>6634.2</v>
      </c>
      <c r="AB425" s="21">
        <v>0.0</v>
      </c>
      <c r="AC425" s="21">
        <v>13.0672459602356</v>
      </c>
      <c r="AD425" s="58"/>
      <c r="AE425" s="21">
        <v>6751.89</v>
      </c>
      <c r="AF425" s="21">
        <v>6751.89</v>
      </c>
      <c r="AG425" s="21">
        <v>0.0</v>
      </c>
      <c r="AH425" s="21">
        <v>4.07467555999756</v>
      </c>
      <c r="AI425" s="58"/>
      <c r="AJ425" s="21">
        <v>7272.21</v>
      </c>
      <c r="AK425" s="21">
        <v>7272.21</v>
      </c>
      <c r="AL425" s="21">
        <v>0.0</v>
      </c>
      <c r="AM425" s="21">
        <v>0.112108945846558</v>
      </c>
      <c r="AN425" s="58"/>
    </row>
    <row r="426">
      <c r="E426" s="57" t="s">
        <v>21</v>
      </c>
      <c r="F426" s="26">
        <f t="shared" ref="F426:G426" si="327">AVERAGE(F421:F425)</f>
        <v>9678.388</v>
      </c>
      <c r="G426" s="26">
        <f t="shared" si="327"/>
        <v>9678.388</v>
      </c>
      <c r="H426" s="26">
        <f>100*AVERAGE(H421:H425)</f>
        <v>0</v>
      </c>
      <c r="I426" s="26">
        <f>AVERAGE(I421:I425)</f>
        <v>3.242270708</v>
      </c>
      <c r="J426" s="59" t="str">
        <f>IF(MAX(ABS($F426-INDIRECT("'summary | ALG^({\gamma}) (high cost instances)'!F"&amp;ROW('summary | ALG^({gamma}) (low co'!$F$13)+(ROW()-18)/6)), ABS($G426-INDIRECT("'summary | ALG^({\gamma}) (high cost instances)'!G"&amp;ROW('summary | ALG^({gamma}) (low co'!$G$13)+(ROW()-18)/6)), ABS($H426-INDIRECT("'summary | ALG^({\gamma}) (high cost instances)'!H"&amp;ROW('summary | ALG^({gamma}) (low co'!$H$13)+(ROW()-18)/6)), ABS($I426-INDIRECT("'summary | ALG^({\gamma}) (high cost instances)'!I"&amp;ROW('summary | ALG^({gamma}) (high c'!$I$13)+(ROW()-18)/6)))&lt;0.001, "ok", "not ok")</f>
        <v>ok</v>
      </c>
      <c r="K426" s="83">
        <f t="shared" ref="K426:L426" si="328">AVERAGE(K421:K425)</f>
        <v>8987.534</v>
      </c>
      <c r="L426" s="83">
        <f t="shared" si="328"/>
        <v>8987.534</v>
      </c>
      <c r="M426" s="83">
        <f>100*AVERAGE(M421:M425)</f>
        <v>0</v>
      </c>
      <c r="N426" s="83">
        <f>AVERAGE(N421:N425)</f>
        <v>1.224766684</v>
      </c>
      <c r="O426" s="59" t="str">
        <f>IF(MAX(ABS(K426-INDIRECT("'summary | ALG^({\gamma}) (high cost instances)'!L"&amp;ROW('summary | ALG^({gamma}) (high c'!$L$13)+(ROW()-18)/6)), ABS(L426-INDIRECT("'summary | ALG^({\gamma}) (high cost instances)'!M"&amp;ROW('summary | ALG^({gamma}) (high c'!$M$13)+(ROW()-18)/6)), ABS($M426-INDIRECT("'summary | ALG^({\gamma}) (high cost instances)'!N"&amp;ROW('summary | ALG^({gamma}) (high c'!$N$13)+(ROW()-18)/6)), ABS($N426-INDIRECT("'summary | ALG^({\gamma}) (high cost instances)'!O"&amp;ROW('summary | ALG^({gamma}) (high c'!$O$13)+(ROW()-18)/6)))&lt;0.01, "ok", "not ok")</f>
        <v>ok</v>
      </c>
      <c r="P426" s="83">
        <f t="shared" ref="P426:Q426" si="329">AVERAGE(P421:P425)</f>
        <v>8432.244</v>
      </c>
      <c r="Q426" s="83">
        <f t="shared" si="329"/>
        <v>8432.244</v>
      </c>
      <c r="R426" s="83">
        <f>100*AVERAGE(R421:R425)</f>
        <v>0</v>
      </c>
      <c r="S426" s="83">
        <f>AVERAGE(S421:S425)</f>
        <v>2.229396772</v>
      </c>
      <c r="T426" s="59" t="str">
        <f>IF(MAX(ABS(P426-INDIRECT("'summary | ALG^({\gamma}) (high cost instances)'!R"&amp;ROW('summary | ALG^({gamma}) (high c'!R$13)+(ROW()-18)/6)), ABS(Q426-INDIRECT("'summary | ALG^({\gamma}) (high cost instances)'!S"&amp;ROW('summary | ALG^({gamma}) (high c'!$S$13)+(ROW()-18)/6)), ABS(R426-INDIRECT("'summary | ALG^({\gamma}) (high cost instances)'!T"&amp;ROW('summary | ALG^({gamma}) (high c'!$T$13)+(ROW()-18)/6)), ABS(S426-INDIRECT("'summary | ALG^({\gamma}) (high cost instances)'!U"&amp;ROW('summary | ALG^({gamma}) (high c'!$U$13)+(ROW()-18)/6)))&lt;0.01, "ok", "not ok")</f>
        <v>ok</v>
      </c>
      <c r="U426" s="26">
        <f t="shared" ref="U426:V426" si="330">AVERAGE(U421:U425)</f>
        <v>7923.366</v>
      </c>
      <c r="V426" s="26">
        <f t="shared" si="330"/>
        <v>7923.366</v>
      </c>
      <c r="W426" s="26">
        <f>100*AVERAGE(W421:W425)</f>
        <v>0</v>
      </c>
      <c r="X426" s="26">
        <f>AVERAGE(X421:X425)</f>
        <v>3.879779053</v>
      </c>
      <c r="Y426" s="59" t="str">
        <f>IF(MAX(ABS(U426-INDIRECT("'summary | ALG^({\gamma}) (high cost instances)'!X"&amp;ROW('summary | ALG^({gamma}) (high c'!X$13)+(ROW()-18)/6)), ABS(V426-INDIRECT("'summary | ALG^({\gamma}) (high cost instances)'!Y"&amp;ROW('summary | ALG^({gamma}) (high c'!Y$13)+(ROW()-18)/6)), ABS(W426-INDIRECT("'summary | ALG^({\gamma}) (high cost instances)'!Z"&amp;ROW('summary | ALG^({gamma}) (high c'!Z$13)+(ROW()-18)/6)), ABS(X426-INDIRECT("'summary | ALG^({\gamma}) (high cost instances)'!AA"&amp;ROW('summary | ALG^({gamma}) (high c'!AA$13)+(ROW()-18)/6)))&lt;0.00001, "ok", "not ok")</f>
        <v>ok</v>
      </c>
      <c r="Z426" s="26">
        <f t="shared" ref="Z426:AA426" si="331">AVERAGE(Z421:Z425)</f>
        <v>8005.66</v>
      </c>
      <c r="AA426" s="26">
        <f t="shared" si="331"/>
        <v>8005.66</v>
      </c>
      <c r="AB426" s="26">
        <f>100*AVERAGE(AB421:AB425)</f>
        <v>0</v>
      </c>
      <c r="AC426" s="26">
        <f>AVERAGE(AC421:AC425)</f>
        <v>7.83490386</v>
      </c>
      <c r="AD426" s="59" t="str">
        <f>IF(MAX(ABS(Z426-INDIRECT("'summary | ALG^({\gamma}) (high cost instances)'!AD"&amp;ROW('summary | ALG^({gamma}) (high c'!AD$13)+(ROW()-18)/6)), ABS(AA426-INDIRECT("'summary | ALG^({\gamma}) (high cost instances)'!AE"&amp;ROW('summary | ALG^({gamma}) (high c'!AE$13)+(ROW()-18)/6)), ABS(AB426-INDIRECT("'summary | ALG^({\gamma}) (high cost instances)'!AF"&amp;ROW('summary | ALG^({gamma}) (high c'!AF$13)+(ROW()-18)/6)), ABS(AC426-INDIRECT("'summary | ALG^({\gamma}) (high cost instances)'!AG"&amp;ROW('summary | ALG^({gamma}) (high c'!AG$13)+(ROW()-18)/6)))&lt;0.01, "ok", "not ok")</f>
        <v>ok</v>
      </c>
      <c r="AE426" s="26">
        <f t="shared" ref="AE426:AF426" si="332">AVERAGE(AE421:AE425)</f>
        <v>8315.774</v>
      </c>
      <c r="AF426" s="26">
        <f t="shared" si="332"/>
        <v>8315.774</v>
      </c>
      <c r="AG426" s="26">
        <f>100*AVERAGE(AG421:AG425)</f>
        <v>0</v>
      </c>
      <c r="AH426" s="26">
        <f>AVERAGE(AH421:AH425)</f>
        <v>4.07761097</v>
      </c>
      <c r="AI426" s="59" t="str">
        <f>IF(MAX(ABS(AE426-INDIRECT("'summary | ALG^({\gamma}) (high cost instances)'!AJ"&amp;ROW('summary | ALG^({gamma}) (high c'!$AJ$13)+(ROW()-18)/6)), ABS(AF426-INDIRECT("'summary | ALG^({\gamma}) (high cost instances)'!AK"&amp;ROW('summary | ALG^({gamma}) (high c'!$AK$13)+(ROW()-18)/6)), ABS(AG426-INDIRECT("'summary | ALG^({\gamma}) (high cost instances)'!AL"&amp;ROW('summary | ALG^({gamma}) (high c'!$AL$13)+(ROW()-18)/6)), ABS(AH426-INDIRECT("'summary | ALG^({\gamma}) (high cost instances)'!AM"&amp;ROW('summary | ALG^({gamma}) (high c'!$AM$13)+(ROW()-18)/6)))&lt;0.01, "ok", "not ok")</f>
        <v>ok</v>
      </c>
      <c r="AJ426" s="26">
        <f t="shared" ref="AJ426:AK426" si="333">AVERAGE(AJ421:AJ425)</f>
        <v>9615.088</v>
      </c>
      <c r="AK426" s="26">
        <f t="shared" si="333"/>
        <v>9615.088</v>
      </c>
      <c r="AL426" s="26">
        <f>100*AVERAGE(AL421:AL425)</f>
        <v>0</v>
      </c>
      <c r="AM426" s="26">
        <f>AVERAGE(AM421:AM425)</f>
        <v>0.1177179337</v>
      </c>
      <c r="AN426" s="59" t="str">
        <f>IF(MAX(ABS(AJ426-INDIRECT("'summary | ALG^({\gamma}) (high cost instances)'!AV"&amp;ROW('summary | ALG^({gamma}) (high c'!$AV$13)+(ROW()-18)/6)), ABS(AK426-INDIRECT("'summary | ALG^({\gamma}) (high cost instances)'!AW"&amp;ROW('summary | ALG^({gamma}) (high c'!$AW$13)+(ROW()-18)/6)), ABS(AL426-INDIRECT("'summary | ALG^({\gamma}) (high cost instances)'!AX"&amp;ROW('summary | ALG^({gamma}) (high c'!$AX$13)+(ROW()-18)/6)), ABS(AM426-INDIRECT("'summary | ALG^({\gamma}) (high cost instances)'!AY"&amp;ROW('summary | ALG^({gamma}) (high c'!$AY$13)+(ROW()-18)/6)))&lt;0.01, "ok", "not ok")</f>
        <v>ok</v>
      </c>
    </row>
    <row r="427">
      <c r="D427" s="80">
        <v>10.0</v>
      </c>
      <c r="E427" s="68" t="s">
        <v>37</v>
      </c>
      <c r="F427" s="21">
        <v>14985.61</v>
      </c>
      <c r="G427" s="21">
        <v>14985.61</v>
      </c>
      <c r="H427" s="21">
        <v>0.0</v>
      </c>
      <c r="I427" s="21">
        <v>3.04040431976318</v>
      </c>
      <c r="J427" s="58"/>
      <c r="K427" s="21">
        <v>14488.0</v>
      </c>
      <c r="L427" s="21">
        <v>14488.0</v>
      </c>
      <c r="M427" s="21">
        <v>0.0</v>
      </c>
      <c r="N427" s="21">
        <v>51.4070038795471</v>
      </c>
      <c r="O427" s="58"/>
      <c r="P427" s="21">
        <v>12802.68</v>
      </c>
      <c r="Q427" s="21">
        <v>12802.68</v>
      </c>
      <c r="R427" s="21">
        <v>0.0</v>
      </c>
      <c r="S427" s="21">
        <v>145.420998334885</v>
      </c>
      <c r="T427" s="58"/>
      <c r="U427" s="93">
        <v>12359.47</v>
      </c>
      <c r="V427" s="93">
        <v>12359.47</v>
      </c>
      <c r="W427" s="93">
        <v>0.0</v>
      </c>
      <c r="X427" s="93">
        <v>1645.6585559845</v>
      </c>
      <c r="Y427" s="58"/>
      <c r="Z427" s="21">
        <v>12064.46</v>
      </c>
      <c r="AA427" s="21">
        <v>11683.9720043903</v>
      </c>
      <c r="AB427" s="21">
        <v>0.031537921764399</v>
      </c>
      <c r="AC427" s="21">
        <v>7201.08090305328</v>
      </c>
      <c r="AD427" s="58"/>
      <c r="AE427" s="21">
        <v>13321.39</v>
      </c>
      <c r="AF427" s="21">
        <v>13321.39</v>
      </c>
      <c r="AG427" s="21">
        <v>0.0</v>
      </c>
      <c r="AH427" s="21">
        <v>67.0584290027618</v>
      </c>
      <c r="AI427" s="58"/>
      <c r="AJ427" s="21">
        <v>14985.61</v>
      </c>
      <c r="AK427" s="21">
        <v>14985.61</v>
      </c>
      <c r="AL427" s="21">
        <v>0.0</v>
      </c>
      <c r="AM427" s="21">
        <v>4.38617968559265</v>
      </c>
      <c r="AN427" s="58"/>
    </row>
    <row r="428">
      <c r="E428" s="68" t="s">
        <v>38</v>
      </c>
      <c r="F428" s="21">
        <v>16370.1</v>
      </c>
      <c r="G428" s="21">
        <v>16370.1</v>
      </c>
      <c r="H428" s="21">
        <v>0.0</v>
      </c>
      <c r="I428" s="21">
        <v>3.77968382835388</v>
      </c>
      <c r="J428" s="58"/>
      <c r="K428" s="21">
        <v>14286.4399831015</v>
      </c>
      <c r="L428" s="21">
        <v>14286.4399831015</v>
      </c>
      <c r="M428" s="21">
        <v>0.0</v>
      </c>
      <c r="N428" s="21">
        <v>12.6443219184875</v>
      </c>
      <c r="O428" s="58"/>
      <c r="P428" s="21">
        <v>13640.81</v>
      </c>
      <c r="Q428" s="21">
        <v>13640.81</v>
      </c>
      <c r="R428" s="21">
        <v>0.0</v>
      </c>
      <c r="S428" s="21">
        <v>86.6027717590332</v>
      </c>
      <c r="T428" s="58"/>
      <c r="U428" s="93">
        <v>12816.5788862628</v>
      </c>
      <c r="V428" s="93">
        <v>12816.5788862628</v>
      </c>
      <c r="W428" s="93">
        <v>0.0</v>
      </c>
      <c r="X428" s="93">
        <v>1473.24005293846</v>
      </c>
      <c r="Y428" s="58"/>
      <c r="Z428" s="21">
        <v>12648.2896349047</v>
      </c>
      <c r="AA428" s="21">
        <v>12003.6301371388</v>
      </c>
      <c r="AB428" s="21">
        <v>0.050968116352024</v>
      </c>
      <c r="AC428" s="21">
        <v>7203.67167806625</v>
      </c>
      <c r="AD428" s="58"/>
      <c r="AE428" s="21">
        <v>13708.92</v>
      </c>
      <c r="AF428" s="21">
        <v>13708.92</v>
      </c>
      <c r="AG428" s="21">
        <v>0.0</v>
      </c>
      <c r="AH428" s="21">
        <v>77.3493824005127</v>
      </c>
      <c r="AI428" s="58"/>
      <c r="AJ428" s="21">
        <v>16008.16</v>
      </c>
      <c r="AK428" s="21">
        <v>16008.16</v>
      </c>
      <c r="AL428" s="21">
        <v>0.0</v>
      </c>
      <c r="AM428" s="21">
        <v>5.1520881652832</v>
      </c>
      <c r="AN428" s="58"/>
    </row>
    <row r="429">
      <c r="E429" s="68" t="s">
        <v>39</v>
      </c>
      <c r="F429" s="21">
        <v>13507.18</v>
      </c>
      <c r="G429" s="21">
        <v>13507.18</v>
      </c>
      <c r="H429" s="21">
        <v>0.0</v>
      </c>
      <c r="I429" s="21">
        <v>2.17213082313538</v>
      </c>
      <c r="J429" s="58"/>
      <c r="K429" s="21">
        <v>11066.91</v>
      </c>
      <c r="L429" s="21">
        <v>11066.91</v>
      </c>
      <c r="M429" s="21">
        <v>0.0</v>
      </c>
      <c r="N429" s="21">
        <v>7.79147934913635</v>
      </c>
      <c r="O429" s="58"/>
      <c r="P429" s="21">
        <v>11400.57</v>
      </c>
      <c r="Q429" s="21">
        <v>11400.57</v>
      </c>
      <c r="R429" s="21">
        <v>0.0</v>
      </c>
      <c r="S429" s="21">
        <v>16.979828119278</v>
      </c>
      <c r="T429" s="58"/>
      <c r="U429" s="93">
        <v>10501.14</v>
      </c>
      <c r="V429" s="93">
        <v>10501.14</v>
      </c>
      <c r="W429" s="93">
        <v>0.0</v>
      </c>
      <c r="X429" s="93">
        <v>78.3898351192474</v>
      </c>
      <c r="Y429" s="58"/>
      <c r="Z429" s="21">
        <v>10442.39</v>
      </c>
      <c r="AA429" s="21">
        <v>10442.39</v>
      </c>
      <c r="AB429" s="21">
        <v>0.0</v>
      </c>
      <c r="AC429" s="21">
        <v>496.391788005829</v>
      </c>
      <c r="AD429" s="58"/>
      <c r="AE429" s="21">
        <v>11296.37</v>
      </c>
      <c r="AF429" s="21">
        <v>11296.37</v>
      </c>
      <c r="AG429" s="21">
        <v>0.0</v>
      </c>
      <c r="AH429" s="21">
        <v>14.6536622047424</v>
      </c>
      <c r="AI429" s="58"/>
      <c r="AJ429" s="21">
        <v>13507.02</v>
      </c>
      <c r="AK429" s="21">
        <v>13507.02</v>
      </c>
      <c r="AL429" s="21">
        <v>0.0</v>
      </c>
      <c r="AM429" s="21">
        <v>3.25051498413086</v>
      </c>
      <c r="AN429" s="58"/>
    </row>
    <row r="430">
      <c r="E430" s="68" t="s">
        <v>40</v>
      </c>
      <c r="F430" s="21">
        <v>14791.19</v>
      </c>
      <c r="G430" s="21">
        <v>14791.19</v>
      </c>
      <c r="H430" s="21">
        <v>0.0</v>
      </c>
      <c r="I430" s="21">
        <v>2.4885528087616</v>
      </c>
      <c r="J430" s="58"/>
      <c r="K430" s="21">
        <v>12814.54</v>
      </c>
      <c r="L430" s="21">
        <v>12814.54</v>
      </c>
      <c r="M430" s="21">
        <v>0.0</v>
      </c>
      <c r="N430" s="21">
        <v>12.6297686100006</v>
      </c>
      <c r="O430" s="58"/>
      <c r="P430" s="21">
        <v>12967.35</v>
      </c>
      <c r="Q430" s="21">
        <v>12967.35</v>
      </c>
      <c r="R430" s="21">
        <v>0.0</v>
      </c>
      <c r="S430" s="21">
        <v>113.383252859116</v>
      </c>
      <c r="T430" s="58"/>
      <c r="U430" s="93">
        <v>11762.49</v>
      </c>
      <c r="V430" s="93">
        <v>11762.49</v>
      </c>
      <c r="W430" s="93">
        <v>0.0</v>
      </c>
      <c r="X430" s="93">
        <v>129.297645092011</v>
      </c>
      <c r="Y430" s="58"/>
      <c r="Z430" s="21">
        <v>11798.54</v>
      </c>
      <c r="AA430" s="21">
        <v>11798.54</v>
      </c>
      <c r="AB430" s="21">
        <v>0.0</v>
      </c>
      <c r="AC430" s="21">
        <v>686.768234968185</v>
      </c>
      <c r="AD430" s="58"/>
      <c r="AE430" s="21">
        <v>12636.96</v>
      </c>
      <c r="AF430" s="21">
        <v>12636.96</v>
      </c>
      <c r="AG430" s="21">
        <v>0.0</v>
      </c>
      <c r="AH430" s="21">
        <v>18.0420038700104</v>
      </c>
      <c r="AI430" s="58"/>
      <c r="AJ430" s="21">
        <v>14790.23</v>
      </c>
      <c r="AK430" s="21">
        <v>14790.23</v>
      </c>
      <c r="AL430" s="21">
        <v>0.0</v>
      </c>
      <c r="AM430" s="21">
        <v>3.95191192626953</v>
      </c>
      <c r="AN430" s="58"/>
    </row>
    <row r="431">
      <c r="E431" s="68" t="s">
        <v>41</v>
      </c>
      <c r="F431" s="21">
        <v>13685.42</v>
      </c>
      <c r="G431" s="21">
        <v>13685.42</v>
      </c>
      <c r="H431" s="21">
        <v>0.0</v>
      </c>
      <c r="I431" s="21">
        <v>2.3938901424408</v>
      </c>
      <c r="J431" s="58"/>
      <c r="K431" s="21">
        <v>11239.18</v>
      </c>
      <c r="L431" s="21">
        <v>11239.18</v>
      </c>
      <c r="M431" s="21">
        <v>0.0</v>
      </c>
      <c r="N431" s="21">
        <v>8.91191124916077</v>
      </c>
      <c r="O431" s="58"/>
      <c r="P431" s="21">
        <v>11240.1</v>
      </c>
      <c r="Q431" s="21">
        <v>11240.1</v>
      </c>
      <c r="R431" s="21">
        <v>0.0</v>
      </c>
      <c r="S431" s="21">
        <v>42.2162530422211</v>
      </c>
      <c r="T431" s="58"/>
      <c r="U431" s="93">
        <v>10675.43</v>
      </c>
      <c r="V431" s="93">
        <v>10675.43</v>
      </c>
      <c r="W431" s="93">
        <v>0.0</v>
      </c>
      <c r="X431" s="93">
        <v>114.853574752808</v>
      </c>
      <c r="Y431" s="58"/>
      <c r="Z431" s="21">
        <v>10653.93</v>
      </c>
      <c r="AA431" s="21">
        <v>10653.93</v>
      </c>
      <c r="AB431" s="21">
        <v>0.0</v>
      </c>
      <c r="AC431" s="21">
        <v>1587.55879592896</v>
      </c>
      <c r="AD431" s="58"/>
      <c r="AE431" s="21">
        <v>11754.54</v>
      </c>
      <c r="AF431" s="21">
        <v>11754.54</v>
      </c>
      <c r="AG431" s="21">
        <v>0.0</v>
      </c>
      <c r="AH431" s="21">
        <v>18.2743444442749</v>
      </c>
      <c r="AI431" s="58"/>
      <c r="AJ431" s="21">
        <v>13685.42</v>
      </c>
      <c r="AK431" s="21">
        <v>13685.42</v>
      </c>
      <c r="AL431" s="21">
        <v>0.0</v>
      </c>
      <c r="AM431" s="21">
        <v>4.5809223651886</v>
      </c>
      <c r="AN431" s="58"/>
    </row>
    <row r="432">
      <c r="E432" s="57" t="s">
        <v>21</v>
      </c>
      <c r="F432" s="26">
        <f t="shared" ref="F432:G432" si="334">AVERAGE(F427:F431)</f>
        <v>14667.9</v>
      </c>
      <c r="G432" s="26">
        <f t="shared" si="334"/>
        <v>14667.9</v>
      </c>
      <c r="H432" s="26">
        <f>100*AVERAGE(H427:H431)</f>
        <v>0</v>
      </c>
      <c r="I432" s="26">
        <f>AVERAGE(I427:I431)</f>
        <v>2.774932384</v>
      </c>
      <c r="J432" s="59" t="str">
        <f>IF(MAX(ABS($F432-INDIRECT("'summary | ALG^({\gamma}) (high cost instances)'!F"&amp;ROW('summary | ALG^({gamma}) (low co'!$F$13)+(ROW()-18)/6)), ABS($G432-INDIRECT("'summary | ALG^({\gamma}) (high cost instances)'!G"&amp;ROW('summary | ALG^({gamma}) (low co'!$G$13)+(ROW()-18)/6)), ABS($H432-INDIRECT("'summary | ALG^({\gamma}) (high cost instances)'!H"&amp;ROW('summary | ALG^({gamma}) (low co'!$H$13)+(ROW()-18)/6)), ABS($I432-INDIRECT("'summary | ALG^({\gamma}) (high cost instances)'!I"&amp;ROW('summary | ALG^({gamma}) (high c'!$I$13)+(ROW()-18)/6)))&lt;0.001, "ok", "not ok")</f>
        <v>ok</v>
      </c>
      <c r="K432" s="26">
        <f t="shared" ref="K432:L432" si="335">AVERAGE(K427:K431)</f>
        <v>12779.014</v>
      </c>
      <c r="L432" s="26">
        <f t="shared" si="335"/>
        <v>12779.014</v>
      </c>
      <c r="M432" s="26">
        <f>100*AVERAGE(M427:M431)</f>
        <v>0</v>
      </c>
      <c r="N432" s="26">
        <f>AVERAGE(N427:N431)</f>
        <v>18.676897</v>
      </c>
      <c r="O432" s="59" t="str">
        <f>IF(MAX(ABS(K432-INDIRECT("'summary | ALG^({\gamma}) (high cost instances)'!L"&amp;ROW('summary | ALG^({gamma}) (high c'!$L$13)+(ROW()-18)/6)), ABS(L432-INDIRECT("'summary | ALG^({\gamma}) (high cost instances)'!M"&amp;ROW('summary | ALG^({gamma}) (high c'!$M$13)+(ROW()-18)/6)), ABS($M432-INDIRECT("'summary | ALG^({\gamma}) (high cost instances)'!N"&amp;ROW('summary | ALG^({gamma}) (high c'!$N$13)+(ROW()-18)/6)), ABS($N432-INDIRECT("'summary | ALG^({\gamma}) (high cost instances)'!O"&amp;ROW('summary | ALG^({gamma}) (high c'!$O$13)+(ROW()-18)/6)))&lt;0.01, "ok", "not ok")</f>
        <v>ok</v>
      </c>
      <c r="P432" s="26">
        <f t="shared" ref="P432:Q432" si="336">AVERAGE(P427:P431)</f>
        <v>12410.302</v>
      </c>
      <c r="Q432" s="26">
        <f t="shared" si="336"/>
        <v>12410.302</v>
      </c>
      <c r="R432" s="26">
        <f>100*AVERAGE(R427:R431)</f>
        <v>0</v>
      </c>
      <c r="S432" s="26">
        <f>AVERAGE(S427:S431)</f>
        <v>80.92062082</v>
      </c>
      <c r="T432" s="59" t="str">
        <f>IF(MAX(ABS(P432-INDIRECT("'summary | ALG^({\gamma}) (high cost instances)'!R"&amp;ROW('summary | ALG^({gamma}) (high c'!R$13)+(ROW()-18)/6)), ABS(Q432-INDIRECT("'summary | ALG^({\gamma}) (high cost instances)'!S"&amp;ROW('summary | ALG^({gamma}) (high c'!$S$13)+(ROW()-18)/6)), ABS(R432-INDIRECT("'summary | ALG^({\gamma}) (high cost instances)'!T"&amp;ROW('summary | ALG^({gamma}) (high c'!$T$13)+(ROW()-18)/6)), ABS(S432-INDIRECT("'summary | ALG^({\gamma}) (high cost instances)'!U"&amp;ROW('summary | ALG^({gamma}) (high c'!$U$13)+(ROW()-18)/6)))&lt;0.01, "ok", "not ok")</f>
        <v>ok</v>
      </c>
      <c r="U432" s="26">
        <f t="shared" ref="U432:V432" si="337">AVERAGE(U427:U431)</f>
        <v>11623.02178</v>
      </c>
      <c r="V432" s="26">
        <f t="shared" si="337"/>
        <v>11623.02178</v>
      </c>
      <c r="W432" s="26">
        <f>100*AVERAGE(W427:W431)</f>
        <v>0</v>
      </c>
      <c r="X432" s="26">
        <f>AVERAGE(X427:X431)</f>
        <v>688.2879328</v>
      </c>
      <c r="Y432" s="59" t="str">
        <f>IF(MAX(ABS(U432-INDIRECT("'summary | ALG^({\gamma}) (high cost instances)'!X"&amp;ROW('summary | ALG^({gamma}) (high c'!X$13)+(ROW()-18)/6)), ABS(V432-INDIRECT("'summary | ALG^({\gamma}) (high cost instances)'!Y"&amp;ROW('summary | ALG^({gamma}) (high c'!Y$13)+(ROW()-18)/6)), ABS(W432-INDIRECT("'summary | ALG^({\gamma}) (high cost instances)'!Z"&amp;ROW('summary | ALG^({gamma}) (high c'!Z$13)+(ROW()-18)/6)), ABS(X432-INDIRECT("'summary | ALG^({\gamma}) (high cost instances)'!AA"&amp;ROW('summary | ALG^({gamma}) (high c'!AA$13)+(ROW()-18)/6)))&lt;0.00001, "ok", "not ok")</f>
        <v>ok</v>
      </c>
      <c r="Z432" s="26">
        <f t="shared" ref="Z432:AA432" si="338">AVERAGE(Z427:Z431)</f>
        <v>11521.52193</v>
      </c>
      <c r="AA432" s="26">
        <f t="shared" si="338"/>
        <v>11316.49243</v>
      </c>
      <c r="AB432" s="26">
        <f>100*AVERAGE(AB427:AB431)</f>
        <v>1.650120762</v>
      </c>
      <c r="AC432" s="26">
        <f>AVERAGE(AC427:AC431)</f>
        <v>3435.09428</v>
      </c>
      <c r="AD432" s="59" t="str">
        <f>IF(MAX(ABS(Z432-INDIRECT("'summary | ALG^({\gamma}) (high cost instances)'!AD"&amp;ROW('summary | ALG^({gamma}) (high c'!AD$13)+(ROW()-18)/6)), ABS(AA432-INDIRECT("'summary | ALG^({\gamma}) (high cost instances)'!AE"&amp;ROW('summary | ALG^({gamma}) (high c'!AE$13)+(ROW()-18)/6)), ABS(AB432-INDIRECT("'summary | ALG^({\gamma}) (high cost instances)'!AF"&amp;ROW('summary | ALG^({gamma}) (high c'!AF$13)+(ROW()-18)/6)), ABS(AC432-INDIRECT("'summary | ALG^({\gamma}) (high cost instances)'!AG"&amp;ROW('summary | ALG^({gamma}) (high c'!AG$13)+(ROW()-18)/6)))&lt;0.01, "ok", "not ok")</f>
        <v>ok</v>
      </c>
      <c r="AE432" s="26">
        <f t="shared" ref="AE432:AF432" si="339">AVERAGE(AE427:AE431)</f>
        <v>12543.636</v>
      </c>
      <c r="AF432" s="26">
        <f t="shared" si="339"/>
        <v>12543.636</v>
      </c>
      <c r="AG432" s="26">
        <f>100*AVERAGE(AG427:AG431)</f>
        <v>0</v>
      </c>
      <c r="AH432" s="26">
        <f>AVERAGE(AH427:AH431)</f>
        <v>39.07556438</v>
      </c>
      <c r="AI432" s="59" t="str">
        <f>IF(MAX(ABS(AE432-INDIRECT("'summary | ALG^({\gamma}) (high cost instances)'!AJ"&amp;ROW('summary | ALG^({gamma}) (high c'!$AJ$13)+(ROW()-18)/6)), ABS(AF432-INDIRECT("'summary | ALG^({\gamma}) (high cost instances)'!AK"&amp;ROW('summary | ALG^({gamma}) (high c'!$AK$13)+(ROW()-18)/6)), ABS(AG432-INDIRECT("'summary | ALG^({\gamma}) (high cost instances)'!AL"&amp;ROW('summary | ALG^({gamma}) (high c'!$AL$13)+(ROW()-18)/6)), ABS(AH432-INDIRECT("'summary | ALG^({\gamma}) (high cost instances)'!AM"&amp;ROW('summary | ALG^({gamma}) (high c'!$AM$13)+(ROW()-18)/6)))&lt;0.01, "ok", "not ok")</f>
        <v>ok</v>
      </c>
      <c r="AJ432" s="26">
        <f t="shared" ref="AJ432:AK432" si="340">AVERAGE(AJ427:AJ431)</f>
        <v>14595.288</v>
      </c>
      <c r="AK432" s="26">
        <f t="shared" si="340"/>
        <v>14595.288</v>
      </c>
      <c r="AL432" s="26">
        <f>100*AVERAGE(AL427:AL431)</f>
        <v>0</v>
      </c>
      <c r="AM432" s="26">
        <f>AVERAGE(AM427:AM431)</f>
        <v>4.264323425</v>
      </c>
      <c r="AN432" s="59" t="str">
        <f>IF(MAX(ABS(AJ432-INDIRECT("'summary | ALG^({\gamma}) (high cost instances)'!AV"&amp;ROW('summary | ALG^({gamma}) (high c'!$AV$13)+(ROW()-18)/6)), ABS(AK432-INDIRECT("'summary | ALG^({\gamma}) (high cost instances)'!AW"&amp;ROW('summary | ALG^({gamma}) (high c'!$AW$13)+(ROW()-18)/6)), ABS(AL432-INDIRECT("'summary | ALG^({\gamma}) (high cost instances)'!AX"&amp;ROW('summary | ALG^({gamma}) (high c'!$AX$13)+(ROW()-18)/6)), ABS(AM432-INDIRECT("'summary | ALG^({\gamma}) (high cost instances)'!AY"&amp;ROW('summary | ALG^({gamma}) (high c'!$AY$13)+(ROW()-18)/6)))&lt;0.01, "ok", "not ok")</f>
        <v>ok</v>
      </c>
    </row>
    <row r="433">
      <c r="D433" s="80">
        <v>15.0</v>
      </c>
      <c r="E433" s="68" t="s">
        <v>42</v>
      </c>
      <c r="F433" s="21">
        <v>16470.13</v>
      </c>
      <c r="G433" s="21">
        <v>16470.13</v>
      </c>
      <c r="H433" s="21">
        <v>0.0</v>
      </c>
      <c r="I433" s="21">
        <v>5.63418412208557</v>
      </c>
      <c r="J433" s="58"/>
      <c r="K433" s="21">
        <v>15522.58</v>
      </c>
      <c r="L433" s="21">
        <v>15522.58</v>
      </c>
      <c r="M433" s="21">
        <v>0.0</v>
      </c>
      <c r="N433" s="21">
        <v>22.0766611099243</v>
      </c>
      <c r="O433" s="58"/>
      <c r="P433" s="21">
        <v>14244.39</v>
      </c>
      <c r="Q433" s="21">
        <v>14244.39</v>
      </c>
      <c r="R433" s="21">
        <v>0.0</v>
      </c>
      <c r="S433" s="21">
        <v>106.24639081955</v>
      </c>
      <c r="T433" s="58"/>
      <c r="U433" s="93">
        <v>13547.5</v>
      </c>
      <c r="V433" s="93">
        <v>13547.5</v>
      </c>
      <c r="W433" s="93">
        <v>0.0</v>
      </c>
      <c r="X433" s="93">
        <v>981.429193019867</v>
      </c>
      <c r="Y433" s="58"/>
      <c r="Z433" s="21">
        <v>13401.3198670837</v>
      </c>
      <c r="AA433" s="21">
        <v>13073.4557769706</v>
      </c>
      <c r="AB433" s="21">
        <v>0.024465059663146</v>
      </c>
      <c r="AC433" s="21">
        <v>7201.74525499344</v>
      </c>
      <c r="AD433" s="58"/>
      <c r="AE433" s="21">
        <v>14188.06</v>
      </c>
      <c r="AF433" s="21">
        <v>14188.06</v>
      </c>
      <c r="AG433" s="21">
        <v>0.0</v>
      </c>
      <c r="AH433" s="21">
        <v>233.295079946518</v>
      </c>
      <c r="AI433" s="58"/>
      <c r="AJ433" s="21">
        <v>16470.13</v>
      </c>
      <c r="AK433" s="21">
        <v>16470.13</v>
      </c>
      <c r="AL433" s="21">
        <v>0.0</v>
      </c>
      <c r="AM433" s="21">
        <v>8.99335217475891</v>
      </c>
      <c r="AN433" s="58"/>
    </row>
    <row r="434">
      <c r="E434" s="68" t="s">
        <v>43</v>
      </c>
      <c r="F434" s="21">
        <v>16485.49</v>
      </c>
      <c r="G434" s="21">
        <v>16485.49</v>
      </c>
      <c r="H434" s="21">
        <v>0.0</v>
      </c>
      <c r="I434" s="21">
        <v>6.49974608421326</v>
      </c>
      <c r="J434" s="58"/>
      <c r="K434" s="21">
        <v>16073.94</v>
      </c>
      <c r="L434" s="21">
        <v>16073.94</v>
      </c>
      <c r="M434" s="21">
        <v>0.0</v>
      </c>
      <c r="N434" s="21">
        <v>18.462405204773</v>
      </c>
      <c r="O434" s="58"/>
      <c r="P434" s="21">
        <v>14623.65</v>
      </c>
      <c r="Q434" s="21">
        <v>14623.65</v>
      </c>
      <c r="R434" s="21">
        <v>0.0</v>
      </c>
      <c r="S434" s="21">
        <v>251.267102003098</v>
      </c>
      <c r="T434" s="58"/>
      <c r="U434" s="93">
        <v>13653.76</v>
      </c>
      <c r="V434" s="93">
        <v>13653.76</v>
      </c>
      <c r="W434" s="93">
        <v>0.0</v>
      </c>
      <c r="X434" s="93">
        <v>773.954653024673</v>
      </c>
      <c r="Y434" s="58"/>
      <c r="Z434" s="21">
        <v>13499.8697128634</v>
      </c>
      <c r="AA434" s="21">
        <v>13408.9701172425</v>
      </c>
      <c r="AB434" s="21">
        <v>0.006733368362384</v>
      </c>
      <c r="AC434" s="21">
        <v>7206.16400504112</v>
      </c>
      <c r="AD434" s="58"/>
      <c r="AE434" s="21">
        <v>14141.24</v>
      </c>
      <c r="AF434" s="21">
        <v>14141.24</v>
      </c>
      <c r="AG434" s="21">
        <v>0.0</v>
      </c>
      <c r="AH434" s="21">
        <v>157.341676950455</v>
      </c>
      <c r="AI434" s="58"/>
      <c r="AJ434" s="21">
        <v>16485.49</v>
      </c>
      <c r="AK434" s="21">
        <v>16485.49</v>
      </c>
      <c r="AL434" s="21">
        <v>0.0</v>
      </c>
      <c r="AM434" s="21">
        <v>10.1958525180817</v>
      </c>
      <c r="AN434" s="58"/>
    </row>
    <row r="435">
      <c r="E435" s="68" t="s">
        <v>44</v>
      </c>
      <c r="F435" s="21">
        <v>19313.57</v>
      </c>
      <c r="G435" s="21">
        <v>19313.57</v>
      </c>
      <c r="H435" s="21">
        <v>0.0</v>
      </c>
      <c r="I435" s="21">
        <v>10.1425175666809</v>
      </c>
      <c r="J435" s="58"/>
      <c r="K435" s="21">
        <v>16872.12</v>
      </c>
      <c r="L435" s="21">
        <v>16872.12</v>
      </c>
      <c r="M435" s="21">
        <v>0.0</v>
      </c>
      <c r="N435" s="21">
        <v>85.9964950084686</v>
      </c>
      <c r="O435" s="58"/>
      <c r="P435" s="21">
        <v>16669.69</v>
      </c>
      <c r="Q435" s="21">
        <v>16669.69</v>
      </c>
      <c r="R435" s="21">
        <v>0.0</v>
      </c>
      <c r="S435" s="21">
        <v>236.521754026413</v>
      </c>
      <c r="T435" s="58"/>
      <c r="U435" s="93">
        <v>15546.87</v>
      </c>
      <c r="V435" s="93">
        <v>15546.87</v>
      </c>
      <c r="W435" s="93">
        <v>0.0</v>
      </c>
      <c r="X435" s="93">
        <v>1048.90538597107</v>
      </c>
      <c r="Y435" s="58"/>
      <c r="Z435" s="21">
        <v>15553.5098683772</v>
      </c>
      <c r="AA435" s="21">
        <v>14945.0372262361</v>
      </c>
      <c r="AB435" s="21">
        <v>0.03912124319786</v>
      </c>
      <c r="AC435" s="21">
        <v>7200.50045204163</v>
      </c>
      <c r="AD435" s="58"/>
      <c r="AE435" s="21">
        <v>15844.41</v>
      </c>
      <c r="AF435" s="21">
        <v>15844.41</v>
      </c>
      <c r="AG435" s="21">
        <v>0.0</v>
      </c>
      <c r="AH435" s="21">
        <v>428.416615247726</v>
      </c>
      <c r="AI435" s="58"/>
      <c r="AJ435" s="21">
        <v>19313.57</v>
      </c>
      <c r="AK435" s="21">
        <v>19313.57</v>
      </c>
      <c r="AL435" s="21">
        <v>0.0</v>
      </c>
      <c r="AM435" s="21">
        <v>13.6627597808838</v>
      </c>
      <c r="AN435" s="58"/>
    </row>
    <row r="436">
      <c r="E436" s="68" t="s">
        <v>45</v>
      </c>
      <c r="F436" s="21">
        <v>15851.53</v>
      </c>
      <c r="G436" s="21">
        <v>15851.53</v>
      </c>
      <c r="H436" s="21">
        <v>0.0</v>
      </c>
      <c r="I436" s="21">
        <v>4.01076889038086</v>
      </c>
      <c r="J436" s="58"/>
      <c r="K436" s="21">
        <v>15672.35</v>
      </c>
      <c r="L436" s="21">
        <v>15672.35</v>
      </c>
      <c r="M436" s="21">
        <v>0.0</v>
      </c>
      <c r="N436" s="21">
        <v>22.590270280838</v>
      </c>
      <c r="O436" s="58"/>
      <c r="P436" s="21">
        <v>13421.33</v>
      </c>
      <c r="Q436" s="21">
        <v>13421.33</v>
      </c>
      <c r="R436" s="21">
        <v>0.0</v>
      </c>
      <c r="S436" s="21">
        <v>117.491701126099</v>
      </c>
      <c r="T436" s="58"/>
      <c r="U436" s="93">
        <v>12848.64</v>
      </c>
      <c r="V436" s="93">
        <v>12848.64</v>
      </c>
      <c r="W436" s="93">
        <v>0.0</v>
      </c>
      <c r="X436" s="93">
        <v>365.760571956635</v>
      </c>
      <c r="Y436" s="58"/>
      <c r="Z436" s="21">
        <v>12672.81</v>
      </c>
      <c r="AA436" s="21">
        <v>12672.81</v>
      </c>
      <c r="AB436" s="21">
        <v>0.0</v>
      </c>
      <c r="AC436" s="21">
        <v>4918.23177099228</v>
      </c>
      <c r="AD436" s="58"/>
      <c r="AE436" s="21">
        <v>13159.34</v>
      </c>
      <c r="AF436" s="21">
        <v>13159.34</v>
      </c>
      <c r="AG436" s="21">
        <v>0.0</v>
      </c>
      <c r="AH436" s="21">
        <v>89.7962098121643</v>
      </c>
      <c r="AI436" s="58"/>
      <c r="AJ436" s="21">
        <v>15856.15</v>
      </c>
      <c r="AK436" s="21">
        <v>15856.15</v>
      </c>
      <c r="AL436" s="21">
        <v>0.0</v>
      </c>
      <c r="AM436" s="21">
        <v>7.89891004562378</v>
      </c>
      <c r="AN436" s="58"/>
    </row>
    <row r="437">
      <c r="E437" s="68" t="s">
        <v>46</v>
      </c>
      <c r="F437" s="21">
        <v>16097.17</v>
      </c>
      <c r="G437" s="21">
        <v>16097.17</v>
      </c>
      <c r="H437" s="21">
        <v>0.0</v>
      </c>
      <c r="I437" s="21">
        <v>7.30176019668579</v>
      </c>
      <c r="J437" s="58"/>
      <c r="K437" s="21">
        <v>14080.16</v>
      </c>
      <c r="L437" s="21">
        <v>14080.16</v>
      </c>
      <c r="M437" s="21">
        <v>0.0</v>
      </c>
      <c r="N437" s="21">
        <v>37.2309801578522</v>
      </c>
      <c r="O437" s="58"/>
      <c r="P437" s="21">
        <v>13779.98</v>
      </c>
      <c r="Q437" s="21">
        <v>13779.98</v>
      </c>
      <c r="R437" s="21">
        <v>0.0</v>
      </c>
      <c r="S437" s="21">
        <v>384.388559103012</v>
      </c>
      <c r="T437" s="58"/>
      <c r="U437" s="93">
        <v>13152.53</v>
      </c>
      <c r="V437" s="93">
        <v>13152.53</v>
      </c>
      <c r="W437" s="93">
        <v>0.0</v>
      </c>
      <c r="X437" s="93">
        <v>573.707422018051</v>
      </c>
      <c r="Y437" s="58"/>
      <c r="Z437" s="21">
        <v>13107.5997971326</v>
      </c>
      <c r="AA437" s="21">
        <v>12962.0194316271</v>
      </c>
      <c r="AB437" s="21">
        <v>0.01110656167099</v>
      </c>
      <c r="AC437" s="21">
        <v>7200.52894282341</v>
      </c>
      <c r="AD437" s="58"/>
      <c r="AE437" s="21">
        <v>13679.77</v>
      </c>
      <c r="AF437" s="21">
        <v>13679.77</v>
      </c>
      <c r="AG437" s="21">
        <v>0.0</v>
      </c>
      <c r="AH437" s="21">
        <v>222.906162023544</v>
      </c>
      <c r="AI437" s="58"/>
      <c r="AJ437" s="21">
        <v>15912.92</v>
      </c>
      <c r="AK437" s="21">
        <v>15912.92</v>
      </c>
      <c r="AL437" s="21">
        <v>0.0</v>
      </c>
      <c r="AM437" s="21">
        <v>12.7998378276825</v>
      </c>
      <c r="AN437" s="58"/>
    </row>
    <row r="438">
      <c r="E438" s="57" t="s">
        <v>21</v>
      </c>
      <c r="F438" s="26">
        <f t="shared" ref="F438:G438" si="341">AVERAGE(F433:F437)</f>
        <v>16843.578</v>
      </c>
      <c r="G438" s="26">
        <f t="shared" si="341"/>
        <v>16843.578</v>
      </c>
      <c r="H438" s="26">
        <f>100*AVERAGE(H433:H437)</f>
        <v>0</v>
      </c>
      <c r="I438" s="26">
        <f>AVERAGE(I433:I437)</f>
        <v>6.717795372</v>
      </c>
      <c r="J438" s="59" t="str">
        <f>IF(MAX(ABS($F438-INDIRECT("'summary | ALG^({\gamma}) (high cost instances)'!F"&amp;ROW('summary | ALG^({gamma}) (low co'!$F$13)+(ROW()-18)/6)), ABS($G438-INDIRECT("'summary | ALG^({\gamma}) (high cost instances)'!G"&amp;ROW('summary | ALG^({gamma}) (low co'!$G$13)+(ROW()-18)/6)), ABS($H438-INDIRECT("'summary | ALG^({\gamma}) (high cost instances)'!H"&amp;ROW('summary | ALG^({gamma}) (low co'!$H$13)+(ROW()-18)/6)), ABS($I438-INDIRECT("'summary | ALG^({\gamma}) (high cost instances)'!I"&amp;ROW('summary | ALG^({gamma}) (high c'!$I$13)+(ROW()-18)/6)))&lt;0.001, "ok", "not ok")</f>
        <v>ok</v>
      </c>
      <c r="K438" s="26">
        <f t="shared" ref="K438:L438" si="342">AVERAGE(K433:K437)</f>
        <v>15644.23</v>
      </c>
      <c r="L438" s="26">
        <f t="shared" si="342"/>
        <v>15644.23</v>
      </c>
      <c r="M438" s="26">
        <f>100*AVERAGE(M433:M437)</f>
        <v>0</v>
      </c>
      <c r="N438" s="26">
        <f>AVERAGE(N433:N437)</f>
        <v>37.27136235</v>
      </c>
      <c r="O438" s="59" t="str">
        <f>IF(MAX(ABS(K438-INDIRECT("'summary | ALG^({\gamma}) (high cost instances)'!L"&amp;ROW('summary | ALG^({gamma}) (high c'!$L$13)+(ROW()-18)/6)), ABS(L438-INDIRECT("'summary | ALG^({\gamma}) (high cost instances)'!M"&amp;ROW('summary | ALG^({gamma}) (high c'!$M$13)+(ROW()-18)/6)), ABS($M438-INDIRECT("'summary | ALG^({\gamma}) (high cost instances)'!N"&amp;ROW('summary | ALG^({gamma}) (high c'!$N$13)+(ROW()-18)/6)), ABS($N438-INDIRECT("'summary | ALG^({\gamma}) (high cost instances)'!O"&amp;ROW('summary | ALG^({gamma}) (high c'!$O$13)+(ROW()-18)/6)))&lt;0.01, "ok", "not ok")</f>
        <v>ok</v>
      </c>
      <c r="P438" s="26">
        <f t="shared" ref="P438:Q438" si="343">AVERAGE(P433:P437)</f>
        <v>14547.808</v>
      </c>
      <c r="Q438" s="26">
        <f t="shared" si="343"/>
        <v>14547.808</v>
      </c>
      <c r="R438" s="26">
        <f>100*AVERAGE(R433:R437)</f>
        <v>0</v>
      </c>
      <c r="S438" s="26">
        <f>AVERAGE(S433:S437)</f>
        <v>219.1831014</v>
      </c>
      <c r="T438" s="59" t="str">
        <f>IF(MAX(ABS(P438-INDIRECT("'summary | ALG^({\gamma}) (high cost instances)'!R"&amp;ROW('summary | ALG^({gamma}) (high c'!R$13)+(ROW()-18)/6)), ABS(Q438-INDIRECT("'summary | ALG^({\gamma}) (high cost instances)'!S"&amp;ROW('summary | ALG^({gamma}) (high c'!$S$13)+(ROW()-18)/6)), ABS(R438-INDIRECT("'summary | ALG^({\gamma}) (high cost instances)'!T"&amp;ROW('summary | ALG^({gamma}) (high c'!$T$13)+(ROW()-18)/6)), ABS(S438-INDIRECT("'summary | ALG^({\gamma}) (high cost instances)'!U"&amp;ROW('summary | ALG^({gamma}) (high c'!$U$13)+(ROW()-18)/6)))&lt;0.01, "ok", "not ok")</f>
        <v>ok</v>
      </c>
      <c r="U438" s="26">
        <f t="shared" ref="U438:V438" si="344">AVERAGE(U433:U437)</f>
        <v>13749.86</v>
      </c>
      <c r="V438" s="26">
        <f t="shared" si="344"/>
        <v>13749.86</v>
      </c>
      <c r="W438" s="26">
        <f>100*AVERAGE(W433:W437)</f>
        <v>0</v>
      </c>
      <c r="X438" s="26">
        <f>AVERAGE(X433:X437)</f>
        <v>748.7514452</v>
      </c>
      <c r="Y438" s="59" t="str">
        <f>IF(MAX(ABS(U438-INDIRECT("'summary | ALG^({\gamma}) (high cost instances)'!X"&amp;ROW('summary | ALG^({gamma}) (high c'!X$13)+(ROW()-18)/6)), ABS(V438-INDIRECT("'summary | ALG^({\gamma}) (high cost instances)'!Y"&amp;ROW('summary | ALG^({gamma}) (high c'!Y$13)+(ROW()-18)/6)), ABS(W438-INDIRECT("'summary | ALG^({\gamma}) (high cost instances)'!Z"&amp;ROW('summary | ALG^({gamma}) (high c'!Z$13)+(ROW()-18)/6)), ABS(X438-INDIRECT("'summary | ALG^({\gamma}) (high cost instances)'!AA"&amp;ROW('summary | ALG^({gamma}) (high c'!AA$13)+(ROW()-18)/6)))&lt;0.00001, "ok", "not ok")</f>
        <v>ok</v>
      </c>
      <c r="Z438" s="26">
        <f t="shared" ref="Z438:AA438" si="345">AVERAGE(Z433:Z437)</f>
        <v>13647.02185</v>
      </c>
      <c r="AA438" s="26">
        <f t="shared" si="345"/>
        <v>13412.45851</v>
      </c>
      <c r="AB438" s="26">
        <f>100*AVERAGE(AB433:AB437)</f>
        <v>1.628524658</v>
      </c>
      <c r="AC438" s="26">
        <f>AVERAGE(AC433:AC437)</f>
        <v>6745.434085</v>
      </c>
      <c r="AD438" s="59" t="str">
        <f>IF(MAX(ABS(Z438-INDIRECT("'summary | ALG^({\gamma}) (high cost instances)'!AD"&amp;ROW('summary | ALG^({gamma}) (high c'!AD$13)+(ROW()-18)/6)), ABS(AA438-INDIRECT("'summary | ALG^({\gamma}) (high cost instances)'!AE"&amp;ROW('summary | ALG^({gamma}) (high c'!AE$13)+(ROW()-18)/6)), ABS(AB438-INDIRECT("'summary | ALG^({\gamma}) (high cost instances)'!AF"&amp;ROW('summary | ALG^({gamma}) (high c'!AF$13)+(ROW()-18)/6)), ABS(AC438-INDIRECT("'summary | ALG^({\gamma}) (high cost instances)'!AG"&amp;ROW('summary | ALG^({gamma}) (high c'!AG$13)+(ROW()-18)/6)))&lt;0.01, "ok", "not ok")</f>
        <v>ok</v>
      </c>
      <c r="AE438" s="26">
        <f t="shared" ref="AE438:AF438" si="346">AVERAGE(AE433:AE437)</f>
        <v>14202.564</v>
      </c>
      <c r="AF438" s="26">
        <f t="shared" si="346"/>
        <v>14202.564</v>
      </c>
      <c r="AG438" s="26">
        <f>100*AVERAGE(AG433:AG437)</f>
        <v>0</v>
      </c>
      <c r="AH438" s="26">
        <f>AVERAGE(AH433:AH437)</f>
        <v>226.3511488</v>
      </c>
      <c r="AI438" s="59" t="str">
        <f>IF(MAX(ABS(AE438-INDIRECT("'summary | ALG^({\gamma}) (high cost instances)'!AJ"&amp;ROW('summary | ALG^({gamma}) (high c'!$AJ$13)+(ROW()-18)/6)), ABS(AF438-INDIRECT("'summary | ALG^({\gamma}) (high cost instances)'!AK"&amp;ROW('summary | ALG^({gamma}) (high c'!$AK$13)+(ROW()-18)/6)), ABS(AG438-INDIRECT("'summary | ALG^({\gamma}) (high cost instances)'!AL"&amp;ROW('summary | ALG^({gamma}) (high c'!$AL$13)+(ROW()-18)/6)), ABS(AH438-INDIRECT("'summary | ALG^({\gamma}) (high cost instances)'!AM"&amp;ROW('summary | ALG^({gamma}) (high c'!$AM$13)+(ROW()-18)/6)))&lt;0.01, "ok", "not ok")</f>
        <v>ok</v>
      </c>
      <c r="AJ438" s="26">
        <f t="shared" ref="AJ438:AK438" si="347">AVERAGE(AJ433:AJ437)</f>
        <v>16807.652</v>
      </c>
      <c r="AK438" s="26">
        <f t="shared" si="347"/>
        <v>16807.652</v>
      </c>
      <c r="AL438" s="26">
        <f>100*AVERAGE(AL433:AL437)</f>
        <v>0</v>
      </c>
      <c r="AM438" s="26">
        <f>AVERAGE(AM433:AM437)</f>
        <v>10.71014247</v>
      </c>
      <c r="AN438" s="59" t="str">
        <f>IF(MAX(ABS(AJ438-INDIRECT("'summary | ALG^({\gamma}) (high cost instances)'!AV"&amp;ROW('summary | ALG^({gamma}) (high c'!$AV$13)+(ROW()-18)/6)), ABS(AK438-INDIRECT("'summary | ALG^({\gamma}) (high cost instances)'!AW"&amp;ROW('summary | ALG^({gamma}) (high c'!$AW$13)+(ROW()-18)/6)), ABS(AL438-INDIRECT("'summary | ALG^({\gamma}) (high cost instances)'!AX"&amp;ROW('summary | ALG^({gamma}) (high c'!$AX$13)+(ROW()-18)/6)), ABS(AM438-INDIRECT("'summary | ALG^({\gamma}) (high cost instances)'!AY"&amp;ROW('summary | ALG^({gamma}) (high c'!$AY$13)+(ROW()-18)/6)))&lt;0.01, "ok", "not ok")</f>
        <v>ok</v>
      </c>
    </row>
    <row r="439">
      <c r="D439" s="80">
        <v>20.0</v>
      </c>
      <c r="E439" s="68" t="s">
        <v>47</v>
      </c>
      <c r="F439" s="21">
        <v>20765.44</v>
      </c>
      <c r="G439" s="21">
        <v>20765.44</v>
      </c>
      <c r="H439" s="21">
        <v>0.0</v>
      </c>
      <c r="I439" s="21">
        <v>243.083534002304</v>
      </c>
      <c r="J439" s="58"/>
      <c r="K439" s="21">
        <v>18724.3398986414</v>
      </c>
      <c r="L439" s="21">
        <v>18724.3398986414</v>
      </c>
      <c r="M439" s="21">
        <v>0.0</v>
      </c>
      <c r="N439" s="21">
        <v>844.994706869125</v>
      </c>
      <c r="O439" s="58"/>
      <c r="P439" s="21">
        <v>18284.02</v>
      </c>
      <c r="Q439" s="21">
        <v>17831.8306186202</v>
      </c>
      <c r="R439" s="21">
        <v>0.024731398312833</v>
      </c>
      <c r="S439" s="21">
        <v>7200.60679006577</v>
      </c>
      <c r="T439" s="58"/>
      <c r="U439" s="93">
        <v>17607.48</v>
      </c>
      <c r="V439" s="93">
        <v>16323.6519139092</v>
      </c>
      <c r="W439" s="93">
        <v>0.072913789258362</v>
      </c>
      <c r="X439" s="93">
        <v>7202.50495791435</v>
      </c>
      <c r="Y439" s="58"/>
      <c r="Z439" s="21">
        <v>17852.23</v>
      </c>
      <c r="AA439" s="21">
        <v>14666.139657846</v>
      </c>
      <c r="AB439" s="21">
        <v>0.178470159871008</v>
      </c>
      <c r="AC439" s="21">
        <v>7206.83962202072</v>
      </c>
      <c r="AD439" s="58"/>
      <c r="AE439" s="21">
        <v>17939.84</v>
      </c>
      <c r="AF439" s="21">
        <v>17939.84</v>
      </c>
      <c r="AG439" s="21">
        <v>0.0</v>
      </c>
      <c r="AH439" s="21">
        <v>5254.77719497681</v>
      </c>
      <c r="AI439" s="58"/>
      <c r="AJ439" s="21">
        <v>20765.44</v>
      </c>
      <c r="AK439" s="21">
        <v>20765.44</v>
      </c>
      <c r="AL439" s="21">
        <v>0.0</v>
      </c>
      <c r="AM439" s="21">
        <v>304.553373813629</v>
      </c>
      <c r="AN439" s="58"/>
    </row>
    <row r="440">
      <c r="E440" s="68" t="s">
        <v>48</v>
      </c>
      <c r="F440" s="21">
        <v>18793.22</v>
      </c>
      <c r="G440" s="21">
        <v>18793.22</v>
      </c>
      <c r="H440" s="21">
        <v>0.0</v>
      </c>
      <c r="I440" s="21">
        <v>17.8983376026154</v>
      </c>
      <c r="J440" s="58"/>
      <c r="K440" s="21">
        <v>16187.58</v>
      </c>
      <c r="L440" s="21">
        <v>16186.93</v>
      </c>
      <c r="M440" s="21">
        <v>4.01542417087444E-5</v>
      </c>
      <c r="N440" s="21">
        <v>52.7485427856445</v>
      </c>
      <c r="O440" s="58"/>
      <c r="P440" s="21">
        <v>15620.93</v>
      </c>
      <c r="Q440" s="21">
        <v>15620.93</v>
      </c>
      <c r="R440" s="21">
        <v>0.0</v>
      </c>
      <c r="S440" s="21">
        <v>363.808344125748</v>
      </c>
      <c r="T440" s="58"/>
      <c r="U440" s="93">
        <v>15170.85</v>
      </c>
      <c r="V440" s="93">
        <v>15170.85</v>
      </c>
      <c r="W440" s="93">
        <v>0.0</v>
      </c>
      <c r="X440" s="93">
        <v>2619.74838995934</v>
      </c>
      <c r="Y440" s="58"/>
      <c r="Z440" s="21">
        <v>14825.91</v>
      </c>
      <c r="AA440" s="21">
        <v>14525.7304676381</v>
      </c>
      <c r="AB440" s="21">
        <v>0.02024695498367</v>
      </c>
      <c r="AC440" s="21">
        <v>7204.01757693291</v>
      </c>
      <c r="AD440" s="58"/>
      <c r="AE440" s="21">
        <v>15615.69</v>
      </c>
      <c r="AF440" s="21">
        <v>15615.69</v>
      </c>
      <c r="AG440" s="21">
        <v>0.0</v>
      </c>
      <c r="AH440" s="21">
        <v>229.339096784592</v>
      </c>
      <c r="AI440" s="58"/>
      <c r="AJ440" s="21">
        <v>18793.22</v>
      </c>
      <c r="AK440" s="21">
        <v>18793.22</v>
      </c>
      <c r="AL440" s="21">
        <v>0.0</v>
      </c>
      <c r="AM440" s="21">
        <v>24.0214731693268</v>
      </c>
      <c r="AN440" s="58"/>
    </row>
    <row r="441">
      <c r="E441" s="68" t="s">
        <v>49</v>
      </c>
      <c r="F441" s="21">
        <v>19719.39</v>
      </c>
      <c r="G441" s="21">
        <v>19719.39</v>
      </c>
      <c r="H441" s="21">
        <v>0.0</v>
      </c>
      <c r="I441" s="21">
        <v>14.7835280895233</v>
      </c>
      <c r="J441" s="58"/>
      <c r="K441" s="21">
        <v>17395.31</v>
      </c>
      <c r="L441" s="21">
        <v>17395.31</v>
      </c>
      <c r="M441" s="21">
        <v>0.0</v>
      </c>
      <c r="N441" s="21">
        <v>60.9404637813568</v>
      </c>
      <c r="O441" s="58"/>
      <c r="P441" s="21">
        <v>16655.4398389429</v>
      </c>
      <c r="Q441" s="21">
        <v>16655.4398389429</v>
      </c>
      <c r="R441" s="21">
        <v>0.0</v>
      </c>
      <c r="S441" s="21">
        <v>470.442625045776</v>
      </c>
      <c r="T441" s="58"/>
      <c r="U441" s="93">
        <v>15778.66</v>
      </c>
      <c r="V441" s="93">
        <v>15778.66</v>
      </c>
      <c r="W441" s="93">
        <v>0.0</v>
      </c>
      <c r="X441" s="93">
        <v>5522.92065501213</v>
      </c>
      <c r="Y441" s="58"/>
      <c r="Z441" s="21">
        <v>15930.62</v>
      </c>
      <c r="AA441" s="21">
        <v>14885.8004462771</v>
      </c>
      <c r="AB441" s="21">
        <v>0.065585617742616</v>
      </c>
      <c r="AC441" s="21">
        <v>7207.28393292427</v>
      </c>
      <c r="AD441" s="58"/>
      <c r="AE441" s="21">
        <v>16721.29</v>
      </c>
      <c r="AF441" s="21">
        <v>16721.29</v>
      </c>
      <c r="AG441" s="21">
        <v>0.0</v>
      </c>
      <c r="AH441" s="21">
        <v>306.020403146744</v>
      </c>
      <c r="AI441" s="58"/>
      <c r="AJ441" s="21">
        <v>19756.43</v>
      </c>
      <c r="AK441" s="21">
        <v>19756.43</v>
      </c>
      <c r="AL441" s="21">
        <v>0.0</v>
      </c>
      <c r="AM441" s="21">
        <v>26.0096724033356</v>
      </c>
      <c r="AN441" s="58"/>
    </row>
    <row r="442">
      <c r="E442" s="68" t="s">
        <v>50</v>
      </c>
      <c r="F442" s="21">
        <v>21392.44</v>
      </c>
      <c r="G442" s="21">
        <v>21392.44</v>
      </c>
      <c r="H442" s="21">
        <v>0.0</v>
      </c>
      <c r="I442" s="21">
        <v>93.5288033485413</v>
      </c>
      <c r="J442" s="58"/>
      <c r="K442" s="21">
        <v>20270.02</v>
      </c>
      <c r="L442" s="21">
        <v>20270.02</v>
      </c>
      <c r="M442" s="21">
        <v>0.0</v>
      </c>
      <c r="N442" s="21">
        <v>1251.12251162529</v>
      </c>
      <c r="O442" s="58"/>
      <c r="P442" s="21">
        <v>18798.88</v>
      </c>
      <c r="Q442" s="21">
        <v>18142.3096235023</v>
      </c>
      <c r="R442" s="21">
        <v>0.0349260368967586</v>
      </c>
      <c r="S442" s="21">
        <v>7208.44138407707</v>
      </c>
      <c r="T442" s="58"/>
      <c r="U442" s="93">
        <v>18236.15</v>
      </c>
      <c r="V442" s="93">
        <v>16422.2383100527</v>
      </c>
      <c r="W442" s="93">
        <v>0.099467907971108</v>
      </c>
      <c r="X442" s="93">
        <v>7201.30403232574</v>
      </c>
      <c r="Y442" s="58"/>
      <c r="Z442" s="61">
        <v>18395.11</v>
      </c>
      <c r="AA442" s="61">
        <v>15190.5354543168</v>
      </c>
      <c r="AB442" s="61">
        <v>0.174207957749817</v>
      </c>
      <c r="AC442" s="61">
        <v>7201.75420618057</v>
      </c>
      <c r="AD442" s="58"/>
      <c r="AE442" s="21">
        <v>18082.07</v>
      </c>
      <c r="AF442" s="21">
        <v>18082.07</v>
      </c>
      <c r="AG442" s="21">
        <v>0.0</v>
      </c>
      <c r="AH442" s="21">
        <v>4530.33113384247</v>
      </c>
      <c r="AI442" s="58"/>
      <c r="AJ442" s="21">
        <v>21392.44</v>
      </c>
      <c r="AK442" s="21">
        <v>21392.44</v>
      </c>
      <c r="AL442" s="21">
        <v>0.0</v>
      </c>
      <c r="AM442" s="21">
        <v>141.366270542145</v>
      </c>
      <c r="AN442" s="58"/>
    </row>
    <row r="443">
      <c r="E443" s="68" t="s">
        <v>51</v>
      </c>
      <c r="F443" s="21">
        <v>23316.11</v>
      </c>
      <c r="G443" s="21">
        <v>23316.11</v>
      </c>
      <c r="H443" s="21">
        <v>0.0</v>
      </c>
      <c r="I443" s="21">
        <v>277.424429178238</v>
      </c>
      <c r="J443" s="58"/>
      <c r="K443" s="21">
        <v>20687.51</v>
      </c>
      <c r="L443" s="21">
        <v>20687.51</v>
      </c>
      <c r="M443" s="21">
        <v>0.0</v>
      </c>
      <c r="N443" s="21">
        <v>7030.70907664299</v>
      </c>
      <c r="O443" s="58"/>
      <c r="P443" s="21">
        <v>20498.31</v>
      </c>
      <c r="Q443" s="21">
        <v>19754.2007242114</v>
      </c>
      <c r="R443" s="21">
        <v>0.0363010060726274</v>
      </c>
      <c r="S443" s="21">
        <v>7201.41714477539</v>
      </c>
      <c r="T443" s="58"/>
      <c r="U443" s="93">
        <v>20427.27</v>
      </c>
      <c r="V443" s="93">
        <v>18850.3705241276</v>
      </c>
      <c r="W443" s="93">
        <v>0.077195801292705</v>
      </c>
      <c r="X443" s="93">
        <v>7200.49131011963</v>
      </c>
      <c r="Y443" s="58"/>
      <c r="Z443" s="21">
        <v>20215.07</v>
      </c>
      <c r="AA443" s="21">
        <v>17092.8455371165</v>
      </c>
      <c r="AB443" s="21">
        <v>0.154450341397954</v>
      </c>
      <c r="AC443" s="21">
        <v>7202.74251818657</v>
      </c>
      <c r="AD443" s="58"/>
      <c r="AE443" s="21">
        <v>20387.87</v>
      </c>
      <c r="AF443" s="21">
        <v>20387.87</v>
      </c>
      <c r="AG443" s="21">
        <v>0.0</v>
      </c>
      <c r="AH443" s="21">
        <v>5982.42951893807</v>
      </c>
      <c r="AI443" s="58"/>
      <c r="AJ443" s="21">
        <v>23316.11</v>
      </c>
      <c r="AK443" s="21">
        <v>23316.11</v>
      </c>
      <c r="AL443" s="21">
        <v>0.0</v>
      </c>
      <c r="AM443" s="21">
        <v>203.979453325272</v>
      </c>
      <c r="AN443" s="58"/>
    </row>
    <row r="444">
      <c r="E444" s="57" t="s">
        <v>21</v>
      </c>
      <c r="F444" s="26">
        <f t="shared" ref="F444:G444" si="348">AVERAGE(F439:F443)</f>
        <v>20797.32</v>
      </c>
      <c r="G444" s="26">
        <f t="shared" si="348"/>
        <v>20797.32</v>
      </c>
      <c r="H444" s="26">
        <f>100*AVERAGE(H439:H443)</f>
        <v>0</v>
      </c>
      <c r="I444" s="26">
        <f>AVERAGE(I439:I443)</f>
        <v>129.3437264</v>
      </c>
      <c r="J444" s="59" t="str">
        <f>IF(MAX(ABS($F444-INDIRECT("'summary | ALG^({\gamma}) (high cost instances)'!F"&amp;ROW('summary | ALG^({gamma}) (low co'!$F$13)+(ROW()-18)/6)), ABS($G444-INDIRECT("'summary | ALG^({\gamma}) (high cost instances)'!G"&amp;ROW('summary | ALG^({gamma}) (low co'!$G$13)+(ROW()-18)/6)), ABS($H444-INDIRECT("'summary | ALG^({\gamma}) (high cost instances)'!H"&amp;ROW('summary | ALG^({gamma}) (low co'!$H$13)+(ROW()-18)/6)), ABS($I444-INDIRECT("'summary | ALG^({\gamma}) (high cost instances)'!I"&amp;ROW('summary | ALG^({gamma}) (high c'!$I$13)+(ROW()-18)/6)))&lt;0.001, "ok", "not ok")</f>
        <v>ok</v>
      </c>
      <c r="K444" s="26">
        <f t="shared" ref="K444:L444" si="349">AVERAGE(K439:K443)</f>
        <v>18652.95198</v>
      </c>
      <c r="L444" s="26">
        <f t="shared" si="349"/>
        <v>18652.82198</v>
      </c>
      <c r="M444" s="26">
        <f>100*AVERAGE(M439:M443)</f>
        <v>0.0008030848342</v>
      </c>
      <c r="N444" s="26">
        <f>AVERAGE(N439:N443)</f>
        <v>1848.10306</v>
      </c>
      <c r="O444" s="59" t="str">
        <f>IF(MAX(ABS(K444-INDIRECT("'summary | ALG^({\gamma}) (high cost instances)'!L"&amp;ROW('summary | ALG^({gamma}) (high c'!$L$13)+(ROW()-18)/6)), ABS(L444-INDIRECT("'summary | ALG^({\gamma}) (high cost instances)'!M"&amp;ROW('summary | ALG^({gamma}) (high c'!$M$13)+(ROW()-18)/6)), ABS($M444-INDIRECT("'summary | ALG^({\gamma}) (high cost instances)'!N"&amp;ROW('summary | ALG^({gamma}) (high c'!$N$13)+(ROW()-18)/6)), ABS($N444-INDIRECT("'summary | ALG^({\gamma}) (high cost instances)'!O"&amp;ROW('summary | ALG^({gamma}) (high c'!$O$13)+(ROW()-18)/6)))&lt;0.01, "ok", "not ok")</f>
        <v>ok</v>
      </c>
      <c r="P444" s="26">
        <f t="shared" ref="P444:Q444" si="350">AVERAGE(P439:P443)</f>
        <v>17971.51597</v>
      </c>
      <c r="Q444" s="26">
        <f t="shared" si="350"/>
        <v>17600.94216</v>
      </c>
      <c r="R444" s="26">
        <f>100*AVERAGE(R439:R443)</f>
        <v>1.919168826</v>
      </c>
      <c r="S444" s="26">
        <f>AVERAGE(S439:S443)</f>
        <v>4488.943258</v>
      </c>
      <c r="T444" s="59" t="str">
        <f>IF(MAX(ABS(P444-INDIRECT("'summary | ALG^({\gamma}) (high cost instances)'!R"&amp;ROW('summary | ALG^({gamma}) (high c'!R$13)+(ROW()-18)/6)), ABS(Q444-INDIRECT("'summary | ALG^({\gamma}) (high cost instances)'!S"&amp;ROW('summary | ALG^({gamma}) (high c'!$S$13)+(ROW()-18)/6)), ABS(R444-INDIRECT("'summary | ALG^({\gamma}) (high cost instances)'!T"&amp;ROW('summary | ALG^({gamma}) (high c'!$T$13)+(ROW()-18)/6)), ABS(S444-INDIRECT("'summary | ALG^({\gamma}) (high cost instances)'!U"&amp;ROW('summary | ALG^({gamma}) (high c'!$U$13)+(ROW()-18)/6)))&lt;0.01, "ok", "not ok")</f>
        <v>ok</v>
      </c>
      <c r="U444" s="26">
        <f t="shared" ref="U444:V444" si="351">AVERAGE(U439:U443)</f>
        <v>17444.082</v>
      </c>
      <c r="V444" s="26">
        <f t="shared" si="351"/>
        <v>16509.15415</v>
      </c>
      <c r="W444" s="26">
        <f>100*AVERAGE(W439:W443)</f>
        <v>4.99154997</v>
      </c>
      <c r="X444" s="26">
        <f>AVERAGE(X439:X443)</f>
        <v>5949.393869</v>
      </c>
      <c r="Y444" s="59" t="str">
        <f>IF(MAX(ABS(U444-INDIRECT("'summary | ALG^({\gamma}) (high cost instances)'!X"&amp;ROW('summary | ALG^({gamma}) (high c'!X$13)+(ROW()-18)/6)), ABS(V444-INDIRECT("'summary | ALG^({\gamma}) (high cost instances)'!Y"&amp;ROW('summary | ALG^({gamma}) (high c'!Y$13)+(ROW()-18)/6)), ABS(W444-INDIRECT("'summary | ALG^({\gamma}) (high cost instances)'!Z"&amp;ROW('summary | ALG^({gamma}) (high c'!Z$13)+(ROW()-18)/6)), ABS(X444-INDIRECT("'summary | ALG^({\gamma}) (high cost instances)'!AA"&amp;ROW('summary | ALG^({gamma}) (high c'!AA$13)+(ROW()-18)/6)))&lt;0.00001, "ok", "not ok")</f>
        <v>ok</v>
      </c>
      <c r="Z444" s="26">
        <f t="shared" ref="Z444:AA444" si="352">AVERAGE(Z439:Z443)</f>
        <v>17443.788</v>
      </c>
      <c r="AA444" s="26">
        <f t="shared" si="352"/>
        <v>15272.21031</v>
      </c>
      <c r="AB444" s="26">
        <f>100*AVERAGE(AB439:AB443)</f>
        <v>11.85922063</v>
      </c>
      <c r="AC444" s="26">
        <f>AVERAGE(AC439:AC443)</f>
        <v>7204.527571</v>
      </c>
      <c r="AD444" s="59" t="str">
        <f>IF(MAX(ABS(Z444-INDIRECT("'summary | ALG^({\gamma}) (high cost instances)'!AD"&amp;ROW('summary | ALG^({gamma}) (high c'!AD$13)+(ROW()-18)/6)), ABS(AA444-INDIRECT("'summary | ALG^({\gamma}) (high cost instances)'!AE"&amp;ROW('summary | ALG^({gamma}) (high c'!AE$13)+(ROW()-18)/6)), ABS(AB444-INDIRECT("'summary | ALG^({\gamma}) (high cost instances)'!AF"&amp;ROW('summary | ALG^({gamma}) (high c'!AF$13)+(ROW()-18)/6)), ABS(AC444-INDIRECT("'summary | ALG^({\gamma}) (high cost instances)'!AG"&amp;ROW('summary | ALG^({gamma}) (high c'!AG$13)+(ROW()-18)/6)))&lt;0.01, "ok", "not ok")</f>
        <v>ok</v>
      </c>
      <c r="AE444" s="26">
        <f t="shared" ref="AE444:AF444" si="353">AVERAGE(AE439:AE443)</f>
        <v>17749.352</v>
      </c>
      <c r="AF444" s="26">
        <f t="shared" si="353"/>
        <v>17749.352</v>
      </c>
      <c r="AG444" s="26">
        <f>100*AVERAGE(AG439:AG443)</f>
        <v>0</v>
      </c>
      <c r="AH444" s="26">
        <f>AVERAGE(AH439:AH443)</f>
        <v>3260.57947</v>
      </c>
      <c r="AI444" s="59" t="str">
        <f>IF(MAX(ABS(AE444-INDIRECT("'summary | ALG^({\gamma}) (high cost instances)'!AJ"&amp;ROW('summary | ALG^({gamma}) (high c'!$AJ$13)+(ROW()-18)/6)), ABS(AF444-INDIRECT("'summary | ALG^({\gamma}) (high cost instances)'!AK"&amp;ROW('summary | ALG^({gamma}) (high c'!$AK$13)+(ROW()-18)/6)), ABS(AG444-INDIRECT("'summary | ALG^({\gamma}) (high cost instances)'!AL"&amp;ROW('summary | ALG^({gamma}) (high c'!$AL$13)+(ROW()-18)/6)), ABS(AH444-INDIRECT("'summary | ALG^({\gamma}) (high cost instances)'!AM"&amp;ROW('summary | ALG^({gamma}) (high c'!$AM$13)+(ROW()-18)/6)))&lt;0.01, "ok", "not ok")</f>
        <v>ok</v>
      </c>
      <c r="AJ444" s="26">
        <f t="shared" ref="AJ444:AK444" si="354">AVERAGE(AJ439:AJ443)</f>
        <v>20804.728</v>
      </c>
      <c r="AK444" s="26">
        <f t="shared" si="354"/>
        <v>20804.728</v>
      </c>
      <c r="AL444" s="26">
        <f>100*AVERAGE(AL439:AL443)</f>
        <v>0</v>
      </c>
      <c r="AM444" s="26">
        <f>AVERAGE(AM439:AM443)</f>
        <v>139.9860487</v>
      </c>
      <c r="AN444" s="59" t="str">
        <f>IF(MAX(ABS(AJ444-INDIRECT("'summary | ALG^({\gamma}) (high cost instances)'!AV"&amp;ROW('summary | ALG^({gamma}) (high c'!$AV$13)+(ROW()-18)/6)), ABS(AK444-INDIRECT("'summary | ALG^({\gamma}) (high cost instances)'!AW"&amp;ROW('summary | ALG^({gamma}) (high c'!$AW$13)+(ROW()-18)/6)), ABS(AL444-INDIRECT("'summary | ALG^({\gamma}) (high cost instances)'!AX"&amp;ROW('summary | ALG^({gamma}) (high c'!$AX$13)+(ROW()-18)/6)), ABS(AM444-INDIRECT("'summary | ALG^({\gamma}) (high cost instances)'!AY"&amp;ROW('summary | ALG^({gamma}) (high c'!$AY$13)+(ROW()-18)/6)))&lt;0.01, "ok", "not ok")</f>
        <v>ok</v>
      </c>
    </row>
    <row r="445">
      <c r="D445" s="80">
        <v>25.0</v>
      </c>
      <c r="E445" s="68" t="s">
        <v>52</v>
      </c>
      <c r="F445" s="21">
        <v>20943.41</v>
      </c>
      <c r="G445" s="21">
        <v>20943.41</v>
      </c>
      <c r="H445" s="21">
        <v>0.0</v>
      </c>
      <c r="I445" s="21">
        <v>13.5596363544464</v>
      </c>
      <c r="J445" s="58"/>
      <c r="K445" s="21">
        <v>17444.04</v>
      </c>
      <c r="L445" s="21">
        <v>17444.04</v>
      </c>
      <c r="M445" s="21">
        <v>0.0</v>
      </c>
      <c r="N445" s="21">
        <v>165.730850458145</v>
      </c>
      <c r="O445" s="58"/>
      <c r="P445" s="21">
        <v>17643.55</v>
      </c>
      <c r="Q445" s="21">
        <v>17643.55</v>
      </c>
      <c r="R445" s="21">
        <v>0.0</v>
      </c>
      <c r="S445" s="21">
        <v>374.092019796371</v>
      </c>
      <c r="T445" s="58"/>
      <c r="U445" s="93">
        <v>16703.05</v>
      </c>
      <c r="V445" s="93">
        <v>16703.05</v>
      </c>
      <c r="W445" s="93">
        <v>0.0</v>
      </c>
      <c r="X445" s="93">
        <v>799.48043012619</v>
      </c>
      <c r="Y445" s="58"/>
      <c r="Z445" s="21">
        <v>16383.1798517093</v>
      </c>
      <c r="AA445" s="21">
        <v>16341.6292379616</v>
      </c>
      <c r="AB445" s="21">
        <v>0.002536175157923</v>
      </c>
      <c r="AC445" s="21">
        <v>7209.69166994095</v>
      </c>
      <c r="AD445" s="58"/>
      <c r="AE445" s="21">
        <v>17261.36</v>
      </c>
      <c r="AF445" s="21">
        <v>17261.36</v>
      </c>
      <c r="AG445" s="21">
        <v>0.0</v>
      </c>
      <c r="AH445" s="21">
        <v>229.745484828949</v>
      </c>
      <c r="AI445" s="58"/>
      <c r="AJ445" s="21">
        <v>20996.99</v>
      </c>
      <c r="AK445" s="21">
        <v>20996.99</v>
      </c>
      <c r="AL445" s="21">
        <v>0.0</v>
      </c>
      <c r="AM445" s="21">
        <v>49.6947865486145</v>
      </c>
      <c r="AN445" s="58"/>
    </row>
    <row r="446">
      <c r="E446" s="68" t="s">
        <v>53</v>
      </c>
      <c r="F446" s="21">
        <v>23304.04</v>
      </c>
      <c r="G446" s="21">
        <v>23141.04</v>
      </c>
      <c r="H446" s="21">
        <v>0.00699449537505085</v>
      </c>
      <c r="I446" s="21">
        <v>7206.48374271393</v>
      </c>
      <c r="J446" s="58"/>
      <c r="K446" s="21">
        <v>20289.15</v>
      </c>
      <c r="L446" s="21">
        <v>19553.4025858049</v>
      </c>
      <c r="M446" s="21">
        <v>0.0362630969850926</v>
      </c>
      <c r="N446" s="21">
        <v>7201.30496716499</v>
      </c>
      <c r="O446" s="58"/>
      <c r="P446" s="21">
        <v>19556.9399932111</v>
      </c>
      <c r="Q446" s="21">
        <v>17873.7633057831</v>
      </c>
      <c r="R446" s="21">
        <v>0.0860654421403483</v>
      </c>
      <c r="S446" s="21">
        <v>7202.61381196976</v>
      </c>
      <c r="T446" s="58"/>
      <c r="U446" s="93">
        <v>19897.92</v>
      </c>
      <c r="V446" s="93">
        <v>16833.4796988525</v>
      </c>
      <c r="W446" s="93">
        <v>0.154008072258182</v>
      </c>
      <c r="X446" s="93">
        <v>7211.59657096863</v>
      </c>
      <c r="Y446" s="58"/>
      <c r="Z446" s="21">
        <v>20311.33</v>
      </c>
      <c r="AA446" s="21">
        <v>15356.1446635427</v>
      </c>
      <c r="AB446" s="21">
        <v>0.24396163798517</v>
      </c>
      <c r="AC446" s="21">
        <v>7210.14268875122</v>
      </c>
      <c r="AD446" s="58"/>
      <c r="AE446" s="21">
        <v>20595.72</v>
      </c>
      <c r="AF446" s="21">
        <v>20595.72</v>
      </c>
      <c r="AG446" s="21">
        <v>0.0</v>
      </c>
      <c r="AH446" s="21">
        <v>6876.62033367157</v>
      </c>
      <c r="AI446" s="58"/>
      <c r="AJ446" s="21">
        <v>23274.92</v>
      </c>
      <c r="AK446" s="21">
        <v>23274.92</v>
      </c>
      <c r="AL446" s="21">
        <v>0.0</v>
      </c>
      <c r="AM446" s="21">
        <v>7007.97754836082</v>
      </c>
      <c r="AN446" s="58"/>
    </row>
    <row r="447">
      <c r="E447" s="68" t="s">
        <v>54</v>
      </c>
      <c r="F447" s="21">
        <v>24946.86</v>
      </c>
      <c r="G447" s="21">
        <v>24946.86</v>
      </c>
      <c r="H447" s="21">
        <v>0.0</v>
      </c>
      <c r="I447" s="21">
        <v>208.379462718964</v>
      </c>
      <c r="J447" s="58"/>
      <c r="K447" s="21">
        <v>22829.2698741297</v>
      </c>
      <c r="L447" s="21">
        <v>22829.2698741297</v>
      </c>
      <c r="M447" s="21">
        <v>0.0</v>
      </c>
      <c r="N447" s="21">
        <v>4861.98418712616</v>
      </c>
      <c r="O447" s="58"/>
      <c r="P447" s="21">
        <v>21833.56</v>
      </c>
      <c r="Q447" s="21">
        <v>20933.1955435438</v>
      </c>
      <c r="R447" s="21">
        <v>0.0412376385919747</v>
      </c>
      <c r="S447" s="21">
        <v>7200.4017970562</v>
      </c>
      <c r="T447" s="58"/>
      <c r="U447" s="93">
        <v>21578.6700000001</v>
      </c>
      <c r="V447" s="93">
        <v>19308.472631411</v>
      </c>
      <c r="W447" s="93">
        <v>0.105205620577594</v>
      </c>
      <c r="X447" s="93">
        <v>7200.42675995827</v>
      </c>
      <c r="Y447" s="58"/>
      <c r="Z447" s="21">
        <v>21509.69</v>
      </c>
      <c r="AA447" s="21">
        <v>17848.0797161298</v>
      </c>
      <c r="AB447" s="21">
        <v>0.170230732468492</v>
      </c>
      <c r="AC447" s="21">
        <v>7201.69050908089</v>
      </c>
      <c r="AD447" s="58"/>
      <c r="AE447" s="21">
        <v>22127.62</v>
      </c>
      <c r="AF447" s="21">
        <v>22127.62</v>
      </c>
      <c r="AG447" s="21">
        <v>0.0</v>
      </c>
      <c r="AH447" s="21">
        <v>6866.08776473999</v>
      </c>
      <c r="AI447" s="58"/>
      <c r="AJ447" s="21">
        <v>24946.86</v>
      </c>
      <c r="AK447" s="21">
        <v>24946.86</v>
      </c>
      <c r="AL447" s="21">
        <v>0.0</v>
      </c>
      <c r="AM447" s="21">
        <v>305.223434209824</v>
      </c>
      <c r="AN447" s="58"/>
    </row>
    <row r="448">
      <c r="E448" s="68" t="s">
        <v>55</v>
      </c>
      <c r="F448" s="21">
        <v>21198.13</v>
      </c>
      <c r="G448" s="21">
        <v>21198.13</v>
      </c>
      <c r="H448" s="21">
        <v>0.0</v>
      </c>
      <c r="I448" s="21">
        <v>11.9929139614105</v>
      </c>
      <c r="J448" s="58"/>
      <c r="K448" s="21">
        <v>20964.8</v>
      </c>
      <c r="L448" s="21">
        <v>20964.8</v>
      </c>
      <c r="M448" s="21">
        <v>0.0</v>
      </c>
      <c r="N448" s="21">
        <v>38.1350791454315</v>
      </c>
      <c r="O448" s="58"/>
      <c r="P448" s="21">
        <v>18247.06</v>
      </c>
      <c r="Q448" s="21">
        <v>18247.06</v>
      </c>
      <c r="R448" s="21">
        <v>0.0</v>
      </c>
      <c r="S448" s="21">
        <v>215.313236951828</v>
      </c>
      <c r="T448" s="58"/>
      <c r="U448" s="93">
        <v>17355.819962124</v>
      </c>
      <c r="V448" s="93">
        <v>17355.819962124</v>
      </c>
      <c r="W448" s="93">
        <v>0.0</v>
      </c>
      <c r="X448" s="93">
        <v>1051.09123206139</v>
      </c>
      <c r="Y448" s="58"/>
      <c r="Z448" s="21">
        <v>17255.5599545761</v>
      </c>
      <c r="AA448" s="21">
        <v>16998.4635837753</v>
      </c>
      <c r="AB448" s="21">
        <v>0.014899335140529</v>
      </c>
      <c r="AC448" s="21">
        <v>7210.45239019394</v>
      </c>
      <c r="AD448" s="58"/>
      <c r="AE448" s="21">
        <v>18013.45</v>
      </c>
      <c r="AF448" s="21">
        <v>18013.45</v>
      </c>
      <c r="AG448" s="21">
        <v>0.0</v>
      </c>
      <c r="AH448" s="21">
        <v>407.841937541962</v>
      </c>
      <c r="AI448" s="58"/>
      <c r="AJ448" s="21">
        <v>21206.3299355563</v>
      </c>
      <c r="AK448" s="21">
        <v>21206.3299355563</v>
      </c>
      <c r="AL448" s="21">
        <v>0.0</v>
      </c>
      <c r="AM448" s="21">
        <v>22.9942512512207</v>
      </c>
      <c r="AN448" s="58"/>
    </row>
    <row r="449">
      <c r="E449" s="68" t="s">
        <v>56</v>
      </c>
      <c r="F449" s="21">
        <v>25765.08</v>
      </c>
      <c r="G449" s="21">
        <v>25765.08</v>
      </c>
      <c r="H449" s="21">
        <v>0.0</v>
      </c>
      <c r="I449" s="21">
        <v>1260.87995505333</v>
      </c>
      <c r="J449" s="58"/>
      <c r="K449" s="21">
        <v>23250.33</v>
      </c>
      <c r="L449" s="21">
        <v>23007.5948759806</v>
      </c>
      <c r="M449" s="21">
        <v>0.0104400722062594</v>
      </c>
      <c r="N449" s="21">
        <v>7203.01140236855</v>
      </c>
      <c r="O449" s="58"/>
      <c r="P449" s="21">
        <v>22764.27</v>
      </c>
      <c r="Q449" s="21">
        <v>21576.4417002288</v>
      </c>
      <c r="R449" s="21">
        <v>0.0521795032202317</v>
      </c>
      <c r="S449" s="21">
        <v>7202.95957922936</v>
      </c>
      <c r="T449" s="58"/>
      <c r="U449" s="93">
        <v>22571.44</v>
      </c>
      <c r="V449" s="93">
        <v>20477.3426260542</v>
      </c>
      <c r="W449" s="93">
        <v>0.092776418958908</v>
      </c>
      <c r="X449" s="93">
        <v>7202.69693922997</v>
      </c>
      <c r="Y449" s="58"/>
      <c r="Z449" s="21">
        <v>22428.7099999999</v>
      </c>
      <c r="AA449" s="21">
        <v>19087.2212783414</v>
      </c>
      <c r="AB449" s="21">
        <v>0.148982653111057</v>
      </c>
      <c r="AC449" s="21">
        <v>7213.62064480782</v>
      </c>
      <c r="AD449" s="58"/>
      <c r="AE449" s="21">
        <v>23199.32</v>
      </c>
      <c r="AF449" s="21">
        <v>23199.32</v>
      </c>
      <c r="AG449" s="21">
        <v>0.0</v>
      </c>
      <c r="AH449" s="21">
        <v>5925.97287201881</v>
      </c>
      <c r="AI449" s="58"/>
      <c r="AJ449" s="21">
        <v>25765.08</v>
      </c>
      <c r="AK449" s="21">
        <v>25765.08</v>
      </c>
      <c r="AL449" s="21">
        <v>0.0</v>
      </c>
      <c r="AM449" s="21">
        <v>1908.19716310501</v>
      </c>
      <c r="AN449" s="58"/>
    </row>
    <row r="450">
      <c r="E450" s="57" t="s">
        <v>21</v>
      </c>
      <c r="F450" s="26">
        <f t="shared" ref="F450:G450" si="355">AVERAGE(F445:F449)</f>
        <v>23231.504</v>
      </c>
      <c r="G450" s="26">
        <f t="shared" si="355"/>
        <v>23198.904</v>
      </c>
      <c r="H450" s="26">
        <f>100*AVERAGE(H445:H449)</f>
        <v>0.1398899075</v>
      </c>
      <c r="I450" s="26">
        <f>AVERAGE(I445:I449)</f>
        <v>1740.259142</v>
      </c>
      <c r="J450" s="59" t="str">
        <f>IF(MAX(ABS($F450-INDIRECT("'summary | ALG^({\gamma}) (high cost instances)'!F"&amp;ROW('summary | ALG^({gamma}) (low co'!$F$13)+(ROW()-18)/6)), ABS($G450-INDIRECT("'summary | ALG^({\gamma}) (high cost instances)'!G"&amp;ROW('summary | ALG^({gamma}) (low co'!$G$13)+(ROW()-18)/6)), ABS($H450-INDIRECT("'summary | ALG^({\gamma}) (high cost instances)'!H"&amp;ROW('summary | ALG^({gamma}) (low co'!$H$13)+(ROW()-18)/6)), ABS($I450-INDIRECT("'summary | ALG^({\gamma}) (high cost instances)'!I"&amp;ROW('summary | ALG^({gamma}) (high c'!$I$13)+(ROW()-18)/6)))&lt;0.001, "ok", "not ok")</f>
        <v>ok</v>
      </c>
      <c r="K450" s="26">
        <f t="shared" ref="K450:L450" si="356">AVERAGE(K445:K449)</f>
        <v>20955.51797</v>
      </c>
      <c r="L450" s="26">
        <f t="shared" si="356"/>
        <v>20759.82147</v>
      </c>
      <c r="M450" s="26">
        <f>100*AVERAGE(M445:M449)</f>
        <v>0.9340633838</v>
      </c>
      <c r="N450" s="26">
        <f>AVERAGE(N445:N449)</f>
        <v>3894.033297</v>
      </c>
      <c r="O450" s="59" t="str">
        <f>IF(MAX(ABS(K450-INDIRECT("'summary | ALG^({\gamma}) (high cost instances)'!L"&amp;ROW('summary | ALG^({gamma}) (high c'!$L$13)+(ROW()-18)/6)), ABS(L450-INDIRECT("'summary | ALG^({\gamma}) (high cost instances)'!M"&amp;ROW('summary | ALG^({gamma}) (high c'!$M$13)+(ROW()-18)/6)), ABS($M450-INDIRECT("'summary | ALG^({\gamma}) (high cost instances)'!N"&amp;ROW('summary | ALG^({gamma}) (high c'!$N$13)+(ROW()-18)/6)), ABS($N450-INDIRECT("'summary | ALG^({\gamma}) (high cost instances)'!O"&amp;ROW('summary | ALG^({gamma}) (high c'!$O$13)+(ROW()-18)/6)))&lt;0.01, "ok", "not ok")</f>
        <v>ok</v>
      </c>
      <c r="P450" s="26">
        <f t="shared" ref="P450:Q450" si="357">AVERAGE(P445:P449)</f>
        <v>20009.076</v>
      </c>
      <c r="Q450" s="26">
        <f t="shared" si="357"/>
        <v>19254.80211</v>
      </c>
      <c r="R450" s="26">
        <f>100*AVERAGE(R445:R449)</f>
        <v>3.589651679</v>
      </c>
      <c r="S450" s="26">
        <f>AVERAGE(S445:S449)</f>
        <v>4439.076089</v>
      </c>
      <c r="T450" s="59" t="str">
        <f>IF(MAX(ABS(P450-INDIRECT("'summary | ALG^({\gamma}) (high cost instances)'!R"&amp;ROW('summary | ALG^({gamma}) (high c'!R$13)+(ROW()-18)/6)), ABS(Q450-INDIRECT("'summary | ALG^({\gamma}) (high cost instances)'!S"&amp;ROW('summary | ALG^({gamma}) (high c'!$S$13)+(ROW()-18)/6)), ABS(R450-INDIRECT("'summary | ALG^({\gamma}) (high cost instances)'!T"&amp;ROW('summary | ALG^({gamma}) (high c'!$T$13)+(ROW()-18)/6)), ABS(S450-INDIRECT("'summary | ALG^({\gamma}) (high cost instances)'!U"&amp;ROW('summary | ALG^({gamma}) (high c'!$U$13)+(ROW()-18)/6)))&lt;0.01, "ok", "not ok")</f>
        <v>ok</v>
      </c>
      <c r="U450" s="26">
        <f t="shared" ref="U450:V450" si="358">AVERAGE(U445:U449)</f>
        <v>19621.37999</v>
      </c>
      <c r="V450" s="26">
        <f t="shared" si="358"/>
        <v>18135.63298</v>
      </c>
      <c r="W450" s="26">
        <f>100*AVERAGE(W445:W449)</f>
        <v>7.039802236</v>
      </c>
      <c r="X450" s="26">
        <f>AVERAGE(X445:X449)</f>
        <v>4693.058386</v>
      </c>
      <c r="Y450" s="59" t="str">
        <f>IF(MAX(ABS(U450-INDIRECT("'summary | ALG^({\gamma}) (high cost instances)'!X"&amp;ROW('summary | ALG^({gamma}) (high c'!X$13)+(ROW()-18)/6)), ABS(V450-INDIRECT("'summary | ALG^({\gamma}) (high cost instances)'!Y"&amp;ROW('summary | ALG^({gamma}) (high c'!Y$13)+(ROW()-18)/6)), ABS(W450-INDIRECT("'summary | ALG^({\gamma}) (high cost instances)'!Z"&amp;ROW('summary | ALG^({gamma}) (high c'!Z$13)+(ROW()-18)/6)), ABS(X450-INDIRECT("'summary | ALG^({\gamma}) (high cost instances)'!AA"&amp;ROW('summary | ALG^({gamma}) (high c'!AA$13)+(ROW()-18)/6)))&lt;0.01, "ok", "not ok")</f>
        <v>ok</v>
      </c>
      <c r="Z450" s="26">
        <f t="shared" ref="Z450:AA450" si="359">AVERAGE(Z445:Z449)</f>
        <v>19577.69396</v>
      </c>
      <c r="AA450" s="26">
        <f t="shared" si="359"/>
        <v>17126.3077</v>
      </c>
      <c r="AB450" s="26">
        <f>100*AVERAGE(AB445:AB449)</f>
        <v>11.61221068</v>
      </c>
      <c r="AC450" s="26">
        <f>AVERAGE(AC445:AC449)</f>
        <v>7209.119581</v>
      </c>
      <c r="AD450" s="59" t="str">
        <f>IF(MAX(ABS(Z450-INDIRECT("'summary | ALG^({\gamma}) (high cost instances)'!AD"&amp;ROW('summary | ALG^({gamma}) (high c'!AD$13)+(ROW()-18)/6)), ABS(AA450-INDIRECT("'summary | ALG^({\gamma}) (high cost instances)'!AE"&amp;ROW('summary | ALG^({gamma}) (high c'!AE$13)+(ROW()-18)/6)), ABS(AB450-INDIRECT("'summary | ALG^({\gamma}) (high cost instances)'!AF"&amp;ROW('summary | ALG^({gamma}) (high c'!AF$13)+(ROW()-18)/6)), ABS(AC450-INDIRECT("'summary | ALG^({\gamma}) (high cost instances)'!AG"&amp;ROW('summary | ALG^({gamma}) (high c'!AG$13)+(ROW()-18)/6)))&lt;0.01, "ok", "not ok")</f>
        <v>ok</v>
      </c>
      <c r="AE450" s="26">
        <f t="shared" ref="AE450:AF450" si="360">AVERAGE(AE445:AE449)</f>
        <v>20239.494</v>
      </c>
      <c r="AF450" s="26">
        <f t="shared" si="360"/>
        <v>20239.494</v>
      </c>
      <c r="AG450" s="26">
        <f>100*AVERAGE(AG445:AG449)</f>
        <v>0</v>
      </c>
      <c r="AH450" s="26">
        <f>AVERAGE(AH445:AH449)</f>
        <v>4061.253679</v>
      </c>
      <c r="AI450" s="59" t="str">
        <f>IF(MAX(ABS(AE450-INDIRECT("'summary | ALG^({\gamma}) (high cost instances)'!AJ"&amp;ROW('summary | ALG^({gamma}) (high c'!$AJ$13)+(ROW()-18)/6)), ABS(AF450-INDIRECT("'summary | ALG^({\gamma}) (high cost instances)'!AK"&amp;ROW('summary | ALG^({gamma}) (high c'!$AK$13)+(ROW()-18)/6)), ABS(AG450-INDIRECT("'summary | ALG^({\gamma}) (high cost instances)'!AL"&amp;ROW('summary | ALG^({gamma}) (high c'!$AL$13)+(ROW()-18)/6)), ABS(AH450-INDIRECT("'summary | ALG^({\gamma}) (high cost instances)'!AM"&amp;ROW('summary | ALG^({gamma}) (high c'!$AM$13)+(ROW()-18)/6)))&lt;0.01, "ok", "not ok")</f>
        <v>ok</v>
      </c>
      <c r="AJ450" s="26">
        <f t="shared" ref="AJ450:AK450" si="361">AVERAGE(AJ445:AJ449)</f>
        <v>23238.03599</v>
      </c>
      <c r="AK450" s="26">
        <f t="shared" si="361"/>
        <v>23238.03599</v>
      </c>
      <c r="AL450" s="26">
        <f>100*AVERAGE(AL445:AL449)</f>
        <v>0</v>
      </c>
      <c r="AM450" s="26">
        <f>AVERAGE(AM445:AM449)</f>
        <v>1858.817437</v>
      </c>
      <c r="AN450" s="59" t="str">
        <f>IF(MAX(ABS(AJ450-INDIRECT("'summary | ALG^({\gamma}) (high cost instances)'!AV"&amp;ROW('summary | ALG^({gamma}) (high c'!$AV$13)+(ROW()-18)/6)), ABS(AK450-INDIRECT("'summary | ALG^({\gamma}) (high cost instances)'!AW"&amp;ROW('summary | ALG^({gamma}) (high c'!$AW$13)+(ROW()-18)/6)), ABS(AL450-INDIRECT("'summary | ALG^({\gamma}) (high cost instances)'!AX"&amp;ROW('summary | ALG^({gamma}) (high c'!$AX$13)+(ROW()-18)/6)), ABS(AM450-INDIRECT("'summary | ALG^({\gamma}) (high cost instances)'!AY"&amp;ROW('summary | ALG^({gamma}) (high c'!$AY$13)+(ROW()-18)/6)))&lt;0.01, "ok", "not ok")</f>
        <v>ok</v>
      </c>
    </row>
    <row r="451">
      <c r="D451" s="80">
        <v>30.0</v>
      </c>
      <c r="E451" s="68" t="s">
        <v>57</v>
      </c>
      <c r="F451" s="21">
        <v>29151.37</v>
      </c>
      <c r="G451" s="21">
        <v>29151.37</v>
      </c>
      <c r="H451" s="21">
        <v>0.0</v>
      </c>
      <c r="I451" s="21">
        <v>5602.37610220909</v>
      </c>
      <c r="J451" s="58"/>
      <c r="K451" s="21">
        <v>28126.66</v>
      </c>
      <c r="L451" s="21">
        <v>27738.9020988798</v>
      </c>
      <c r="M451" s="21">
        <v>0.0137861339071274</v>
      </c>
      <c r="N451" s="21">
        <v>7202.23060750961</v>
      </c>
      <c r="O451" s="58"/>
      <c r="P451" s="21">
        <v>25613.14</v>
      </c>
      <c r="Q451" s="21">
        <v>24116.9862769989</v>
      </c>
      <c r="R451" s="21">
        <v>0.0584135222390185</v>
      </c>
      <c r="S451" s="21">
        <v>7198.89995503426</v>
      </c>
      <c r="T451" s="58"/>
      <c r="U451" s="93">
        <v>25724.57</v>
      </c>
      <c r="V451" s="93">
        <v>22722.1557163803</v>
      </c>
      <c r="W451" s="93">
        <v>0.116713876407639</v>
      </c>
      <c r="X451" s="93">
        <v>7212.96249389649</v>
      </c>
      <c r="Y451" s="58"/>
      <c r="Z451" s="21">
        <v>24911.12</v>
      </c>
      <c r="AA451" s="21">
        <v>21191.2603526861</v>
      </c>
      <c r="AB451" s="21">
        <v>0.149325267082086</v>
      </c>
      <c r="AC451" s="21">
        <v>7201.45552492142</v>
      </c>
      <c r="AD451" s="58"/>
      <c r="AE451" s="21">
        <v>27007.14</v>
      </c>
      <c r="AF451" s="21">
        <v>27007.14</v>
      </c>
      <c r="AG451" s="21">
        <v>0.0</v>
      </c>
      <c r="AH451" s="21">
        <v>6864.84726190567</v>
      </c>
      <c r="AI451" s="58"/>
      <c r="AJ451" s="21">
        <v>29165.37</v>
      </c>
      <c r="AK451" s="21">
        <v>28944.37</v>
      </c>
      <c r="AL451" s="21">
        <v>0.00757747973024147</v>
      </c>
      <c r="AM451" s="21">
        <v>7215.52918100357</v>
      </c>
      <c r="AN451" s="58"/>
    </row>
    <row r="452">
      <c r="E452" s="68" t="s">
        <v>58</v>
      </c>
      <c r="F452" s="21">
        <v>25309.13</v>
      </c>
      <c r="G452" s="21">
        <v>25309.13</v>
      </c>
      <c r="H452" s="21">
        <v>0.0</v>
      </c>
      <c r="I452" s="21">
        <v>76.8451735973358</v>
      </c>
      <c r="J452" s="58"/>
      <c r="K452" s="21">
        <v>22698.71</v>
      </c>
      <c r="L452" s="21">
        <v>22698.71</v>
      </c>
      <c r="M452" s="21">
        <v>0.0</v>
      </c>
      <c r="N452" s="21">
        <v>586.96994638443</v>
      </c>
      <c r="O452" s="58"/>
      <c r="P452" s="21">
        <v>21660.28</v>
      </c>
      <c r="Q452" s="21">
        <v>21660.28</v>
      </c>
      <c r="R452" s="21">
        <v>0.0</v>
      </c>
      <c r="S452" s="21">
        <v>7096.11841392517</v>
      </c>
      <c r="T452" s="58"/>
      <c r="U452" s="93">
        <v>21986.45</v>
      </c>
      <c r="V452" s="93">
        <v>20140.4410139746</v>
      </c>
      <c r="W452" s="93">
        <v>0.083961211838445</v>
      </c>
      <c r="X452" s="93">
        <v>7205.27740621567</v>
      </c>
      <c r="Y452" s="58"/>
      <c r="Z452" s="21">
        <v>22475.83</v>
      </c>
      <c r="AA452" s="21">
        <v>19360.6772690649</v>
      </c>
      <c r="AB452" s="21">
        <v>0.138600119814711</v>
      </c>
      <c r="AC452" s="21">
        <v>7202.57467889786</v>
      </c>
      <c r="AD452" s="58"/>
      <c r="AE452" s="21">
        <v>22189.2</v>
      </c>
      <c r="AF452" s="21">
        <v>22189.2</v>
      </c>
      <c r="AG452" s="21">
        <v>0.0</v>
      </c>
      <c r="AH452" s="21">
        <v>5090.8424808979</v>
      </c>
      <c r="AI452" s="58"/>
      <c r="AJ452" s="21">
        <v>25309.13</v>
      </c>
      <c r="AK452" s="21">
        <v>25309.13</v>
      </c>
      <c r="AL452" s="21">
        <v>0.0</v>
      </c>
      <c r="AM452" s="21">
        <v>122.595879554749</v>
      </c>
      <c r="AN452" s="58"/>
    </row>
    <row r="453">
      <c r="E453" s="68" t="s">
        <v>59</v>
      </c>
      <c r="F453" s="21">
        <v>27107.21</v>
      </c>
      <c r="G453" s="21">
        <v>27107.21</v>
      </c>
      <c r="H453" s="21">
        <v>0.0</v>
      </c>
      <c r="I453" s="21">
        <v>34.5139145851135</v>
      </c>
      <c r="J453" s="58"/>
      <c r="K453" s="21">
        <v>24387.29</v>
      </c>
      <c r="L453" s="21">
        <v>24387.29</v>
      </c>
      <c r="M453" s="21">
        <v>0.0</v>
      </c>
      <c r="N453" s="21">
        <v>549.722077131271</v>
      </c>
      <c r="O453" s="58"/>
      <c r="P453" s="21">
        <v>23836.36</v>
      </c>
      <c r="Q453" s="21">
        <v>23836.36</v>
      </c>
      <c r="R453" s="21">
        <v>0.0</v>
      </c>
      <c r="S453" s="21">
        <v>6217.47090506554</v>
      </c>
      <c r="T453" s="58"/>
      <c r="U453" s="93">
        <v>23150.9897683867</v>
      </c>
      <c r="V453" s="93">
        <v>22063.9876919989</v>
      </c>
      <c r="W453" s="93">
        <v>0.0469527258775</v>
      </c>
      <c r="X453" s="93">
        <v>7200.92645478249</v>
      </c>
      <c r="Y453" s="58"/>
      <c r="Z453" s="21">
        <v>23365.65</v>
      </c>
      <c r="AA453" s="21">
        <v>21176.0645315121</v>
      </c>
      <c r="AB453" s="21">
        <v>0.093709589439536</v>
      </c>
      <c r="AC453" s="21">
        <v>7203.73104286194</v>
      </c>
      <c r="AD453" s="58"/>
      <c r="AE453" s="21">
        <v>23527.9</v>
      </c>
      <c r="AF453" s="21">
        <v>23527.9</v>
      </c>
      <c r="AG453" s="21">
        <v>0.0</v>
      </c>
      <c r="AH453" s="21">
        <v>3064.37827205658</v>
      </c>
      <c r="AI453" s="58"/>
      <c r="AJ453" s="21">
        <v>27107.21</v>
      </c>
      <c r="AK453" s="21">
        <v>27107.21</v>
      </c>
      <c r="AL453" s="21">
        <v>0.0</v>
      </c>
      <c r="AM453" s="21">
        <v>72.7353069782257</v>
      </c>
      <c r="AN453" s="58"/>
    </row>
    <row r="454">
      <c r="E454" s="68" t="s">
        <v>60</v>
      </c>
      <c r="F454" s="21">
        <v>23051.99</v>
      </c>
      <c r="G454" s="21">
        <v>23051.99</v>
      </c>
      <c r="H454" s="21">
        <v>0.0</v>
      </c>
      <c r="I454" s="21">
        <v>44.1504952907562</v>
      </c>
      <c r="J454" s="58"/>
      <c r="K454" s="21">
        <v>22772.05</v>
      </c>
      <c r="L454" s="21">
        <v>22772.05</v>
      </c>
      <c r="M454" s="21">
        <v>0.0</v>
      </c>
      <c r="N454" s="21">
        <v>154.003856897354</v>
      </c>
      <c r="O454" s="58"/>
      <c r="P454" s="21">
        <v>19975.7499859353</v>
      </c>
      <c r="Q454" s="21">
        <v>19533.5344669883</v>
      </c>
      <c r="R454" s="21">
        <v>0.0221376178245316</v>
      </c>
      <c r="S454" s="21">
        <v>7201.61394786835</v>
      </c>
      <c r="T454" s="58"/>
      <c r="U454" s="93">
        <v>19561.26</v>
      </c>
      <c r="V454" s="93">
        <v>18286.3813822513</v>
      </c>
      <c r="W454" s="93">
        <v>0.065173645140891</v>
      </c>
      <c r="X454" s="93">
        <v>7204.41861224175</v>
      </c>
      <c r="Y454" s="58"/>
      <c r="Z454" s="21">
        <v>19686.08</v>
      </c>
      <c r="AA454" s="21">
        <v>17439.1339955368</v>
      </c>
      <c r="AB454" s="21">
        <v>0.114138823191983</v>
      </c>
      <c r="AC454" s="21">
        <v>7201.06528186798</v>
      </c>
      <c r="AD454" s="58"/>
      <c r="AE454" s="21">
        <v>19612.97</v>
      </c>
      <c r="AF454" s="21">
        <v>19612.97</v>
      </c>
      <c r="AG454" s="21">
        <v>0.0</v>
      </c>
      <c r="AH454" s="21">
        <v>3934.57410001755</v>
      </c>
      <c r="AI454" s="58"/>
      <c r="AJ454" s="21">
        <v>23196.78</v>
      </c>
      <c r="AK454" s="21">
        <v>23196.78</v>
      </c>
      <c r="AL454" s="21">
        <v>0.0</v>
      </c>
      <c r="AM454" s="21">
        <v>106.381129980087</v>
      </c>
      <c r="AN454" s="58"/>
    </row>
    <row r="455">
      <c r="E455" s="68" t="s">
        <v>61</v>
      </c>
      <c r="F455" s="21">
        <v>23892.37</v>
      </c>
      <c r="G455" s="21">
        <v>23890.37</v>
      </c>
      <c r="H455" s="21">
        <v>8.37087321182453E-5</v>
      </c>
      <c r="I455" s="21">
        <v>4196.63688445091</v>
      </c>
      <c r="J455" s="58"/>
      <c r="K455" s="21">
        <v>22064.98</v>
      </c>
      <c r="L455" s="21">
        <v>21445.7024092577</v>
      </c>
      <c r="M455" s="21">
        <v>0.0280660843899374</v>
      </c>
      <c r="N455" s="21">
        <v>7198.49375104904</v>
      </c>
      <c r="O455" s="58"/>
      <c r="P455" s="21">
        <v>22352.74</v>
      </c>
      <c r="Q455" s="21">
        <v>20358.0926613618</v>
      </c>
      <c r="R455" s="21">
        <v>0.089235026159577</v>
      </c>
      <c r="S455" s="21">
        <v>7201.73416280746</v>
      </c>
      <c r="T455" s="58"/>
      <c r="U455" s="93">
        <v>20795.69</v>
      </c>
      <c r="V455" s="93">
        <v>18414.0737494369</v>
      </c>
      <c r="W455" s="93">
        <v>0.114524512077412</v>
      </c>
      <c r="X455" s="93">
        <v>7202.4184679985</v>
      </c>
      <c r="Y455" s="58"/>
      <c r="Z455" s="21">
        <v>20862.46</v>
      </c>
      <c r="AA455" s="21">
        <v>17128.4390789707</v>
      </c>
      <c r="AB455" s="21">
        <v>0.178982771975565</v>
      </c>
      <c r="AC455" s="21">
        <v>7219.12250089645</v>
      </c>
      <c r="AD455" s="58"/>
      <c r="AE455" s="21">
        <v>21403.93</v>
      </c>
      <c r="AF455" s="21">
        <v>21403.93</v>
      </c>
      <c r="AG455" s="21">
        <v>0.0</v>
      </c>
      <c r="AH455" s="21">
        <v>6830.54621219635</v>
      </c>
      <c r="AI455" s="58"/>
      <c r="AJ455" s="21">
        <v>23757.65</v>
      </c>
      <c r="AK455" s="21">
        <v>23757.65</v>
      </c>
      <c r="AL455" s="21">
        <v>0.0</v>
      </c>
      <c r="AM455" s="21">
        <v>6230.36672878265</v>
      </c>
      <c r="AN455" s="58"/>
    </row>
    <row r="456">
      <c r="E456" s="57" t="s">
        <v>21</v>
      </c>
      <c r="F456" s="26">
        <f t="shared" ref="F456:G456" si="362">AVERAGE(F451:F455)</f>
        <v>25702.414</v>
      </c>
      <c r="G456" s="26">
        <f t="shared" si="362"/>
        <v>25702.014</v>
      </c>
      <c r="H456" s="26">
        <f>100*AVERAGE(H451:H455)</f>
        <v>0.001674174642</v>
      </c>
      <c r="I456" s="26">
        <f>AVERAGE(I451:I455)</f>
        <v>1990.904514</v>
      </c>
      <c r="J456" s="59" t="str">
        <f>IF(MAX(ABS($F456-INDIRECT("'summary | ALG^({\gamma}) (high cost instances)'!F"&amp;ROW('summary | ALG^({gamma}) (low co'!$F$13)+(ROW()-18)/6)), ABS($G456-INDIRECT("'summary | ALG^({\gamma}) (high cost instances)'!G"&amp;ROW('summary | ALG^({gamma}) (low co'!$G$13)+(ROW()-18)/6)), ABS($H456-INDIRECT("'summary | ALG^({\gamma}) (high cost instances)'!H"&amp;ROW('summary | ALG^({gamma}) (low co'!$H$13)+(ROW()-18)/6)), ABS($I456-INDIRECT("'summary | ALG^({\gamma}) (high cost instances)'!I"&amp;ROW('summary | ALG^({gamma}) (high c'!$I$13)+(ROW()-18)/6)))&lt;0.001, "ok", "not ok")</f>
        <v>ok</v>
      </c>
      <c r="K456" s="26">
        <f t="shared" ref="K456:L456" si="363">AVERAGE(K451:K455)</f>
        <v>24009.938</v>
      </c>
      <c r="L456" s="26">
        <f t="shared" si="363"/>
        <v>23808.5309</v>
      </c>
      <c r="M456" s="26">
        <f>100*AVERAGE(M451:M455)</f>
        <v>0.8370443659</v>
      </c>
      <c r="N456" s="26">
        <f>AVERAGE(N451:N455)</f>
        <v>3138.284048</v>
      </c>
      <c r="O456" s="59" t="str">
        <f>IF(MAX(ABS(K456-INDIRECT("'summary | ALG^({\gamma}) (high cost instances)'!L"&amp;ROW('summary | ALG^({gamma}) (high c'!$L$13)+(ROW()-18)/6)), ABS(L456-INDIRECT("'summary | ALG^({\gamma}) (high cost instances)'!M"&amp;ROW('summary | ALG^({gamma}) (high c'!$M$13)+(ROW()-18)/6)), ABS($M456-INDIRECT("'summary | ALG^({\gamma}) (high cost instances)'!N"&amp;ROW('summary | ALG^({gamma}) (high c'!$N$13)+(ROW()-18)/6)), ABS($N456-INDIRECT("'summary | ALG^({\gamma}) (high cost instances)'!O"&amp;ROW('summary | ALG^({gamma}) (high c'!$O$13)+(ROW()-18)/6)))&lt;0.01, "ok", "not ok")</f>
        <v>ok</v>
      </c>
      <c r="P456" s="26">
        <f t="shared" ref="P456:Q456" si="364">AVERAGE(P451:P455)</f>
        <v>22687.654</v>
      </c>
      <c r="Q456" s="26">
        <f t="shared" si="364"/>
        <v>21901.05068</v>
      </c>
      <c r="R456" s="26">
        <f>100*AVERAGE(R451:R455)</f>
        <v>3.395723324</v>
      </c>
      <c r="S456" s="26">
        <f>AVERAGE(S451:S455)</f>
        <v>6983.167477</v>
      </c>
      <c r="T456" s="59" t="str">
        <f>IF(MAX(ABS(P456-INDIRECT("'summary | ALG^({\gamma}) (high cost instances)'!R"&amp;ROW('summary | ALG^({gamma}) (high c'!R$13)+(ROW()-18)/6)), ABS(Q456-INDIRECT("'summary | ALG^({\gamma}) (high cost instances)'!S"&amp;ROW('summary | ALG^({gamma}) (high c'!$S$13)+(ROW()-18)/6)), ABS(R456-INDIRECT("'summary | ALG^({\gamma}) (high cost instances)'!T"&amp;ROW('summary | ALG^({gamma}) (high c'!$T$13)+(ROW()-18)/6)), ABS(S456-INDIRECT("'summary | ALG^({\gamma}) (high cost instances)'!U"&amp;ROW('summary | ALG^({gamma}) (high c'!$U$13)+(ROW()-18)/6)))&lt;0.01, "ok", "not ok")</f>
        <v>ok</v>
      </c>
      <c r="U456" s="26">
        <f t="shared" ref="U456:V456" si="365">AVERAGE(U451:U455)</f>
        <v>22243.79195</v>
      </c>
      <c r="V456" s="26">
        <f t="shared" si="365"/>
        <v>20325.40791</v>
      </c>
      <c r="W456" s="26">
        <f>100*AVERAGE(W451:W455)</f>
        <v>8.546519427</v>
      </c>
      <c r="X456" s="26">
        <f>AVERAGE(X451:X455)</f>
        <v>7205.200687</v>
      </c>
      <c r="Y456" s="59" t="str">
        <f>IF(MAX(ABS(U456-INDIRECT("'summary | ALG^({\gamma}) (high cost instances)'!X"&amp;ROW('summary | ALG^({gamma}) (high c'!X$13)+(ROW()-18)/6)), ABS(V456-INDIRECT("'summary | ALG^({\gamma}) (high cost instances)'!Y"&amp;ROW('summary | ALG^({gamma}) (high c'!Y$13)+(ROW()-18)/6)), ABS(W456-INDIRECT("'summary | ALG^({\gamma}) (high cost instances)'!Z"&amp;ROW('summary | ALG^({gamma}) (high c'!Z$13)+(ROW()-18)/6)), ABS(X456-INDIRECT("'summary | ALG^({\gamma}) (high cost instances)'!AA"&amp;ROW('summary | ALG^({gamma}) (high c'!AA$13)+(ROW()-18)/6)))&lt;0.01, "ok", "not ok")</f>
        <v>ok</v>
      </c>
      <c r="Z456" s="26">
        <f t="shared" ref="Z456:AA456" si="366">AVERAGE(Z451:Z455)</f>
        <v>22260.228</v>
      </c>
      <c r="AA456" s="26">
        <f t="shared" si="366"/>
        <v>19259.11505</v>
      </c>
      <c r="AB456" s="26">
        <f>100*AVERAGE(AB451:AB455)</f>
        <v>13.49513143</v>
      </c>
      <c r="AC456" s="26">
        <f>AVERAGE(AC451:AC455)</f>
        <v>7205.589806</v>
      </c>
      <c r="AD456" s="59" t="str">
        <f>IF(MAX(ABS(Z456-INDIRECT("'summary | ALG^({\gamma}) (high cost instances)'!AD"&amp;ROW('summary | ALG^({gamma}) (high c'!AD$13)+(ROW()-18)/6)), ABS(AA456-INDIRECT("'summary | ALG^({\gamma}) (high cost instances)'!AE"&amp;ROW('summary | ALG^({gamma}) (high c'!AE$13)+(ROW()-18)/6)), ABS(AB456-INDIRECT("'summary | ALG^({\gamma}) (high cost instances)'!AF"&amp;ROW('summary | ALG^({gamma}) (high c'!AF$13)+(ROW()-18)/6)), ABS(AC456-INDIRECT("'summary | ALG^({\gamma}) (high cost instances)'!AG"&amp;ROW('summary | ALG^({gamma}) (high c'!AG$13)+(ROW()-18)/6)))&lt;0.01, "ok", "not ok")</f>
        <v>ok</v>
      </c>
      <c r="AE456" s="26">
        <f t="shared" ref="AE456:AF456" si="367">AVERAGE(AE451:AE455)</f>
        <v>22748.228</v>
      </c>
      <c r="AF456" s="26">
        <f t="shared" si="367"/>
        <v>22748.228</v>
      </c>
      <c r="AG456" s="26">
        <f>100*AVERAGE(AG451:AG455)</f>
        <v>0</v>
      </c>
      <c r="AH456" s="26">
        <f>AVERAGE(AH451:AH455)</f>
        <v>5157.037665</v>
      </c>
      <c r="AI456" s="59" t="str">
        <f>IF(MAX(ABS(AE456-INDIRECT("'summary | ALG^({\gamma}) (high cost instances)'!AJ"&amp;ROW('summary | ALG^({gamma}) (high c'!$AJ13)+(ROW()-18)/6)), ABS(AF456-INDIRECT("'summary | ALG^({\gamma}) (high cost instances)'!AK"&amp;ROW('summary | ALG^({gamma}) (high c'!AK13)+(ROW()-18)/6)), ABS(AG456-INDIRECT("'summary | ALG^({\gamma}) (high cost instances)'!AL"&amp;ROW('summary | ALG^({gamma}) (high c'!AL13)+(ROW()-18)/6)), ABS(AH456-INDIRECT("'summary | ALG^({\gamma}) (high cost instances)'!AM"&amp;ROW('summary | ALG^({gamma}) (high c'!$AM13)+(ROW()-18)/6)))&lt;0.01, "ok", "not ok")</f>
        <v>ok</v>
      </c>
      <c r="AJ456" s="26">
        <f t="shared" ref="AJ456:AK456" si="368">AVERAGE(AJ451:AJ455)</f>
        <v>25707.228</v>
      </c>
      <c r="AK456" s="26">
        <f t="shared" si="368"/>
        <v>25663.028</v>
      </c>
      <c r="AL456" s="26">
        <f>100*AVERAGE(AL451:AL455)</f>
        <v>0.1515495946</v>
      </c>
      <c r="AM456" s="26">
        <f>AVERAGE(AM451:AM455)</f>
        <v>2749.521645</v>
      </c>
      <c r="AN456" s="59" t="str">
        <f>IF(MAX(ABS(AJ456-INDIRECT("'summary | ALG^({\gamma}) (high cost instances)'!AV"&amp;ROW('summary | ALG^({gamma}) (high c'!$AV$13)+(ROW()-18)/6)), ABS(AK456-INDIRECT("'summary | ALG^({\gamma}) (high cost instances)'!AW"&amp;ROW('summary | ALG^({gamma}) (high c'!$AW$13)+(ROW()-18)/6)), ABS(AL456-INDIRECT("'summary | ALG^({\gamma}) (high cost instances)'!AX"&amp;ROW('summary | ALG^({gamma}) (high c'!$AX$13)+(ROW()-18)/6)), ABS(AM456-INDIRECT("'summary | ALG^({\gamma}) (high cost instances)'!AY"&amp;ROW('summary | ALG^({gamma}) (high c'!$AY$13)+(ROW()-18)/6)))&lt;0.01, "ok", "not ok")</f>
        <v>ok</v>
      </c>
    </row>
    <row r="457">
      <c r="E457" s="69"/>
      <c r="F457" s="27"/>
      <c r="G457" s="27"/>
      <c r="H457" s="27"/>
      <c r="I457" s="27"/>
      <c r="J457" s="58"/>
      <c r="K457" s="70"/>
      <c r="L457" s="70"/>
      <c r="M457" s="70"/>
      <c r="N457" s="70"/>
      <c r="O457" s="58"/>
      <c r="P457" s="70"/>
      <c r="Q457" s="70"/>
      <c r="R457" s="70"/>
      <c r="S457" s="70"/>
      <c r="T457" s="58"/>
      <c r="U457" s="94"/>
      <c r="V457" s="94"/>
      <c r="W457" s="94"/>
      <c r="X457" s="94"/>
      <c r="Y457" s="58"/>
      <c r="Z457" s="70"/>
      <c r="AA457" s="70"/>
      <c r="AB457" s="70"/>
      <c r="AC457" s="70"/>
      <c r="AD457" s="58"/>
      <c r="AE457" s="70"/>
      <c r="AF457" s="70"/>
      <c r="AG457" s="70"/>
      <c r="AH457" s="70"/>
      <c r="AI457" s="58"/>
      <c r="AJ457" s="70"/>
      <c r="AK457" s="70"/>
      <c r="AL457" s="70"/>
      <c r="AM457" s="70"/>
      <c r="AN457" s="58"/>
    </row>
    <row r="458">
      <c r="C458" s="5">
        <v>5.0</v>
      </c>
      <c r="D458" s="80">
        <v>5.0</v>
      </c>
      <c r="E458" s="68" t="s">
        <v>32</v>
      </c>
      <c r="F458" s="21">
        <v>10691.86</v>
      </c>
      <c r="G458" s="21">
        <v>10691.86</v>
      </c>
      <c r="H458" s="21">
        <v>0.0</v>
      </c>
      <c r="I458" s="21">
        <v>0.0522749423980713</v>
      </c>
      <c r="J458" s="58"/>
      <c r="K458" s="21">
        <v>10333.78</v>
      </c>
      <c r="L458" s="21">
        <v>10333.6532258065</v>
      </c>
      <c r="M458" s="21">
        <v>1.22679400517569E-5</v>
      </c>
      <c r="N458" s="21">
        <v>0.87503719329834</v>
      </c>
      <c r="O458" s="58"/>
      <c r="P458" s="21">
        <v>9826.77</v>
      </c>
      <c r="Q458" s="21">
        <v>9826.77</v>
      </c>
      <c r="R458" s="21">
        <v>0.0</v>
      </c>
      <c r="S458" s="21">
        <v>2.17338585853577</v>
      </c>
      <c r="T458" s="58"/>
      <c r="U458" s="93">
        <v>9110.04</v>
      </c>
      <c r="V458" s="93">
        <v>9110.04</v>
      </c>
      <c r="W458" s="93">
        <v>0.0</v>
      </c>
      <c r="X458" s="93">
        <v>6.4126238822937</v>
      </c>
      <c r="Y458" s="58"/>
      <c r="Z458" s="21">
        <v>9181.98</v>
      </c>
      <c r="AA458" s="21">
        <v>9181.98</v>
      </c>
      <c r="AB458" s="21">
        <v>0.0</v>
      </c>
      <c r="AC458" s="21">
        <v>25.0332098007202</v>
      </c>
      <c r="AD458" s="58"/>
      <c r="AE458" s="21">
        <v>9714.01</v>
      </c>
      <c r="AF458" s="21">
        <v>9714.01</v>
      </c>
      <c r="AG458" s="21">
        <v>0.0</v>
      </c>
      <c r="AH458" s="21">
        <v>6.20676374435425</v>
      </c>
      <c r="AI458" s="58"/>
      <c r="AJ458" s="21">
        <v>10691.86</v>
      </c>
      <c r="AK458" s="21">
        <v>10691.86</v>
      </c>
      <c r="AL458" s="21">
        <v>0.0</v>
      </c>
      <c r="AM458" s="21">
        <v>0.102705955505371</v>
      </c>
      <c r="AN458" s="58"/>
    </row>
    <row r="459">
      <c r="E459" s="68" t="s">
        <v>33</v>
      </c>
      <c r="F459" s="21" t="s">
        <v>10</v>
      </c>
      <c r="G459" s="21" t="s">
        <v>10</v>
      </c>
      <c r="H459" s="21" t="s">
        <v>10</v>
      </c>
      <c r="I459" s="21" t="s">
        <v>10</v>
      </c>
      <c r="J459" s="58"/>
      <c r="K459" s="21">
        <v>8292.66</v>
      </c>
      <c r="L459" s="21">
        <v>8292.66</v>
      </c>
      <c r="M459" s="21">
        <v>0.0</v>
      </c>
      <c r="N459" s="21">
        <v>1.07736277580261</v>
      </c>
      <c r="O459" s="58"/>
      <c r="P459" s="21">
        <v>8451.28</v>
      </c>
      <c r="Q459" s="21">
        <v>8451.28</v>
      </c>
      <c r="R459" s="21">
        <v>0.0</v>
      </c>
      <c r="S459" s="21">
        <v>3.61468935012817</v>
      </c>
      <c r="T459" s="58"/>
      <c r="U459" s="93">
        <v>8029.22</v>
      </c>
      <c r="V459" s="93">
        <v>8029.22</v>
      </c>
      <c r="W459" s="93">
        <v>0.0</v>
      </c>
      <c r="X459" s="93">
        <v>17.4433450698853</v>
      </c>
      <c r="Y459" s="58"/>
      <c r="Z459" s="21">
        <v>7940.15</v>
      </c>
      <c r="AA459" s="21">
        <v>7940.15</v>
      </c>
      <c r="AB459" s="21">
        <v>0.0</v>
      </c>
      <c r="AC459" s="21">
        <v>21.8813199996948</v>
      </c>
      <c r="AD459" s="58"/>
      <c r="AE459" s="21">
        <v>8086.02</v>
      </c>
      <c r="AF459" s="21">
        <v>8086.02</v>
      </c>
      <c r="AG459" s="21">
        <v>0.0</v>
      </c>
      <c r="AH459" s="21">
        <v>2.9286048412323</v>
      </c>
      <c r="AI459" s="58"/>
      <c r="AJ459" s="21" t="s">
        <v>10</v>
      </c>
      <c r="AK459" s="21" t="s">
        <v>10</v>
      </c>
      <c r="AL459" s="21" t="s">
        <v>10</v>
      </c>
      <c r="AM459" s="21" t="s">
        <v>10</v>
      </c>
      <c r="AN459" s="58"/>
    </row>
    <row r="460">
      <c r="E460" s="68" t="s">
        <v>34</v>
      </c>
      <c r="F460" s="21">
        <v>15395.68</v>
      </c>
      <c r="G460" s="21">
        <v>15395.68</v>
      </c>
      <c r="H460" s="21">
        <v>0.0</v>
      </c>
      <c r="I460" s="21">
        <v>0.0544888973236084</v>
      </c>
      <c r="J460" s="58"/>
      <c r="K460" s="21">
        <v>13748.73</v>
      </c>
      <c r="L460" s="21">
        <v>13748.73</v>
      </c>
      <c r="M460" s="21">
        <v>0.0</v>
      </c>
      <c r="N460" s="21">
        <v>0.556550741195679</v>
      </c>
      <c r="O460" s="58"/>
      <c r="P460" s="21">
        <v>13452.0</v>
      </c>
      <c r="Q460" s="21">
        <v>13452.0</v>
      </c>
      <c r="R460" s="21">
        <v>0.0</v>
      </c>
      <c r="S460" s="21">
        <v>1.93046188354492</v>
      </c>
      <c r="T460" s="58"/>
      <c r="U460" s="93">
        <v>13228.75</v>
      </c>
      <c r="V460" s="93">
        <v>13228.75</v>
      </c>
      <c r="W460" s="93">
        <v>0.0</v>
      </c>
      <c r="X460" s="93">
        <v>6.38810873031616</v>
      </c>
      <c r="Y460" s="58"/>
      <c r="Z460" s="21">
        <v>13037.46</v>
      </c>
      <c r="AA460" s="21">
        <v>13037.46</v>
      </c>
      <c r="AB460" s="21">
        <v>0.0</v>
      </c>
      <c r="AC460" s="21">
        <v>11.1656959056854</v>
      </c>
      <c r="AD460" s="58"/>
      <c r="AE460" s="21">
        <v>13416.8</v>
      </c>
      <c r="AF460" s="21">
        <v>13416.8</v>
      </c>
      <c r="AG460" s="21">
        <v>0.0</v>
      </c>
      <c r="AH460" s="21">
        <v>2.83262419700623</v>
      </c>
      <c r="AI460" s="58"/>
      <c r="AJ460" s="21">
        <v>15395.68</v>
      </c>
      <c r="AK460" s="21">
        <v>15395.68</v>
      </c>
      <c r="AL460" s="21">
        <v>0.0</v>
      </c>
      <c r="AM460" s="21">
        <v>0.102837085723877</v>
      </c>
      <c r="AN460" s="58"/>
    </row>
    <row r="461">
      <c r="E461" s="68" t="s">
        <v>35</v>
      </c>
      <c r="F461" s="21">
        <v>10085.2</v>
      </c>
      <c r="G461" s="21">
        <v>10085.2</v>
      </c>
      <c r="H461" s="21">
        <v>0.0</v>
      </c>
      <c r="I461" s="21">
        <v>0.0440380573272705</v>
      </c>
      <c r="J461" s="58"/>
      <c r="K461" s="21">
        <v>8316.23</v>
      </c>
      <c r="L461" s="21">
        <v>8316.23</v>
      </c>
      <c r="M461" s="21">
        <v>0.0</v>
      </c>
      <c r="N461" s="21">
        <v>1.42476296424866</v>
      </c>
      <c r="O461" s="58"/>
      <c r="P461" s="21">
        <v>8562.55</v>
      </c>
      <c r="Q461" s="21">
        <v>8562.55</v>
      </c>
      <c r="R461" s="21">
        <v>0.0</v>
      </c>
      <c r="S461" s="21">
        <v>2.16591906547546</v>
      </c>
      <c r="T461" s="58"/>
      <c r="U461" s="93">
        <v>8114.52</v>
      </c>
      <c r="V461" s="93">
        <v>8114.52</v>
      </c>
      <c r="W461" s="93">
        <v>0.0</v>
      </c>
      <c r="X461" s="93">
        <v>7.40454411506653</v>
      </c>
      <c r="Y461" s="58"/>
      <c r="Z461" s="21">
        <v>7881.11</v>
      </c>
      <c r="AA461" s="21">
        <v>7881.11</v>
      </c>
      <c r="AB461" s="21">
        <v>0.0</v>
      </c>
      <c r="AC461" s="21">
        <v>6.43349695205689</v>
      </c>
      <c r="AD461" s="58"/>
      <c r="AE461" s="21">
        <v>8224.05</v>
      </c>
      <c r="AF461" s="21">
        <v>8224.05</v>
      </c>
      <c r="AG461" s="21">
        <v>0.0</v>
      </c>
      <c r="AH461" s="21">
        <v>4.01786732673645</v>
      </c>
      <c r="AI461" s="58"/>
      <c r="AJ461" s="21">
        <v>10085.02</v>
      </c>
      <c r="AK461" s="21">
        <v>10085.02</v>
      </c>
      <c r="AL461" s="21">
        <v>0.0</v>
      </c>
      <c r="AM461" s="21">
        <v>0.107702970504761</v>
      </c>
      <c r="AN461" s="58"/>
    </row>
    <row r="462">
      <c r="E462" s="68" t="s">
        <v>36</v>
      </c>
      <c r="F462" s="6" t="s">
        <v>10</v>
      </c>
      <c r="G462" s="6" t="s">
        <v>10</v>
      </c>
      <c r="H462" s="6" t="s">
        <v>10</v>
      </c>
      <c r="I462" s="6" t="s">
        <v>10</v>
      </c>
      <c r="J462" s="58"/>
      <c r="K462" s="6" t="s">
        <v>10</v>
      </c>
      <c r="L462" s="6" t="s">
        <v>10</v>
      </c>
      <c r="M462" s="6" t="s">
        <v>10</v>
      </c>
      <c r="N462" s="6" t="s">
        <v>10</v>
      </c>
      <c r="O462" s="58"/>
      <c r="P462" s="21" t="s">
        <v>10</v>
      </c>
      <c r="Q462" s="21" t="s">
        <v>10</v>
      </c>
      <c r="R462" s="21" t="s">
        <v>10</v>
      </c>
      <c r="S462" s="21" t="s">
        <v>10</v>
      </c>
      <c r="T462" s="58"/>
      <c r="U462" s="21" t="s">
        <v>10</v>
      </c>
      <c r="V462" s="21" t="s">
        <v>10</v>
      </c>
      <c r="W462" s="21" t="s">
        <v>10</v>
      </c>
      <c r="X462" s="21" t="s">
        <v>10</v>
      </c>
      <c r="Y462" s="58"/>
      <c r="Z462" s="21" t="s">
        <v>10</v>
      </c>
      <c r="AA462" s="21" t="s">
        <v>10</v>
      </c>
      <c r="AB462" s="21" t="s">
        <v>10</v>
      </c>
      <c r="AC462" s="21" t="s">
        <v>10</v>
      </c>
      <c r="AD462" s="58"/>
      <c r="AE462" s="21" t="s">
        <v>10</v>
      </c>
      <c r="AF462" s="21" t="s">
        <v>10</v>
      </c>
      <c r="AG462" s="21" t="s">
        <v>10</v>
      </c>
      <c r="AH462" s="21" t="s">
        <v>10</v>
      </c>
      <c r="AI462" s="58"/>
      <c r="AJ462" s="21" t="s">
        <v>10</v>
      </c>
      <c r="AK462" s="21" t="s">
        <v>10</v>
      </c>
      <c r="AL462" s="21" t="s">
        <v>10</v>
      </c>
      <c r="AM462" s="21" t="s">
        <v>10</v>
      </c>
      <c r="AN462" s="58"/>
    </row>
    <row r="463">
      <c r="E463" s="57" t="s">
        <v>21</v>
      </c>
      <c r="F463" s="26">
        <f t="shared" ref="F463:G463" si="369">AVERAGE(F458:F462)</f>
        <v>12057.58</v>
      </c>
      <c r="G463" s="26">
        <f t="shared" si="369"/>
        <v>12057.58</v>
      </c>
      <c r="H463" s="26">
        <f>100*AVERAGE(H458:H462)</f>
        <v>0</v>
      </c>
      <c r="I463" s="26">
        <f>AVERAGE(I458:I462)</f>
        <v>0.05026729902</v>
      </c>
      <c r="J463" s="59" t="str">
        <f>IF(MAX(ABS($F463-INDIRECT("'summary | ALG^({\gamma}) (high cost instances)'!F"&amp;ROW('summary | ALG^({gamma}) (low co'!$F$14)+(ROW()-19)/6)), ABS($G463-INDIRECT("'summary | ALG^({\gamma}) (high cost instances)'!G"&amp;ROW('summary | ALG^({gamma}) (low co'!$G$14)+(ROW()-19)/6)), ABS($H463-INDIRECT("'summary | ALG^({\gamma}) (high cost instances)'!H"&amp;ROW('summary | ALG^({gamma}) (low co'!$H$14)+(ROW()-19)/6)), ABS($I463-INDIRECT("'summary | ALG^({\gamma}) (high cost instances)'!I"&amp;ROW('summary | ALG^({gamma}) (high c'!$I$14)+(ROW()-19)/6)))&lt;0.001, "ok", "not ok")</f>
        <v>ok</v>
      </c>
      <c r="K463" s="26">
        <f t="shared" ref="K463:L463" si="370">AVERAGE(K458:K462)</f>
        <v>10172.85</v>
      </c>
      <c r="L463" s="26">
        <f t="shared" si="370"/>
        <v>10172.81831</v>
      </c>
      <c r="M463" s="26">
        <f>100*AVERAGE(M458:M462)</f>
        <v>0.0003066985013</v>
      </c>
      <c r="N463" s="26">
        <f>AVERAGE(N458:N462)</f>
        <v>0.9834284186</v>
      </c>
      <c r="O463" s="59" t="str">
        <f>IF(MAX(ABS(K463-INDIRECT("'summary | ALG^({\gamma}) (high cost instances)'!L"&amp;ROW('summary | ALG^({gamma}) (high c'!$L$14)+(ROW()-19)/6)), ABS(L463-INDIRECT("'summary | ALG^({\gamma}) (high cost instances)'!M"&amp;ROW('summary | ALG^({gamma}) (high c'!$M$14)+(ROW()-19)/6)), ABS($M463-INDIRECT("'summary | ALG^({\gamma}) (high cost instances)'!N"&amp;ROW('summary | ALG^({gamma}) (high c'!$N$14)+(ROW()-19)/6)), ABS($N463-INDIRECT("'summary | ALG^({\gamma}) (high cost instances)'!O"&amp;ROW('summary | ALG^({gamma}) (high c'!$O$14)+(ROW()-19)/6)))&lt;0.01, "ok", "not ok")</f>
        <v>ok</v>
      </c>
      <c r="P463" s="26">
        <f t="shared" ref="P463:Q463" si="371">AVERAGE(P458:P462)</f>
        <v>10073.15</v>
      </c>
      <c r="Q463" s="26">
        <f t="shared" si="371"/>
        <v>10073.15</v>
      </c>
      <c r="R463" s="26">
        <f>100*AVERAGE(R458:R462)</f>
        <v>0</v>
      </c>
      <c r="S463" s="26">
        <f>AVERAGE(S458:S462)</f>
        <v>2.471114039</v>
      </c>
      <c r="T463" s="59" t="str">
        <f>IF(MAX(ABS(P463-INDIRECT("'summary | ALG^({\gamma}) (high cost instances)'!R"&amp;ROW('summary | ALG^({gamma}) (high c'!R$14)+(ROW()-19)/6)), ABS(Q463-INDIRECT("'summary | ALG^({\gamma}) (high cost instances)'!S"&amp;ROW('summary | ALG^({gamma}) (high c'!S$14)+(ROW()-19)/6)), ABS(R463-INDIRECT("'summary | ALG^({\gamma}) (high cost instances)'!T"&amp;ROW('summary | ALG^({gamma}) (high c'!$T$14)+(ROW()-19)/6)), ABS(S463-INDIRECT("'summary | ALG^({\gamma}) (high cost instances)'!U"&amp;ROW('summary | ALG^({gamma}) (high c'!$U$14)+(ROW()-19)/6)))&lt;0.01, "ok", "not ok")</f>
        <v>ok</v>
      </c>
      <c r="U463" s="26">
        <f t="shared" ref="U463:V463" si="372">AVERAGE(U458:U462)</f>
        <v>9620.6325</v>
      </c>
      <c r="V463" s="26">
        <f t="shared" si="372"/>
        <v>9620.6325</v>
      </c>
      <c r="W463" s="26">
        <f>100*AVERAGE(W458:W462)</f>
        <v>0</v>
      </c>
      <c r="X463" s="26">
        <f>AVERAGE(X458:X462)</f>
        <v>9.412155449</v>
      </c>
      <c r="Y463" s="59" t="str">
        <f>IF(MAX(ABS(U463-INDIRECT("'summary | ALG^({\gamma}) (high cost instances)'!X"&amp;ROW('summary | ALG^({gamma}) (high c'!X$14)+(ROW()-19)/6)), ABS(V463-INDIRECT("'summary | ALG^({\gamma}) (high cost instances)'!Y"&amp;ROW('summary | ALG^({gamma}) (high c'!Y$14)+(ROW()-19)/6)), ABS(W463-INDIRECT("'summary | ALG^({\gamma}) (high cost instances)'!Z"&amp;ROW('summary | ALG^({gamma}) (high c'!Z$14)+(ROW()-19)/6)), ABS(X463-INDIRECT("'summary | ALG^({\gamma}) (high cost instances)'!AA"&amp;ROW('summary | ALG^({gamma}) (high c'!AA$14)+(ROW()-19)/6)))&lt;0.00001, "ok", "not ok")</f>
        <v>ok</v>
      </c>
      <c r="Z463" s="26">
        <f t="shared" ref="Z463:AA463" si="373">AVERAGE(Z458:Z462)</f>
        <v>9510.175</v>
      </c>
      <c r="AA463" s="26">
        <f t="shared" si="373"/>
        <v>9510.175</v>
      </c>
      <c r="AB463" s="26">
        <f>100*AVERAGE(AB458:AB462)</f>
        <v>0</v>
      </c>
      <c r="AC463" s="26">
        <f>AVERAGE(AC458:AC462)</f>
        <v>16.12843066</v>
      </c>
      <c r="AD463" s="59" t="str">
        <f>IF(MAX(ABS(Z463-INDIRECT("'summary | ALG^({\gamma}) (high cost instances)'!AD"&amp;ROW('summary | ALG^({gamma}) (high c'!AD$14)+(ROW()-19)/6)), ABS(AA463-INDIRECT("'summary | ALG^({\gamma}) (high cost instances)'!AE"&amp;ROW('summary | ALG^({gamma}) (high c'!AE$14)+(ROW()-19)/6)), ABS(AB463-INDIRECT("'summary | ALG^({\gamma}) (high cost instances)'!AF"&amp;ROW('summary | ALG^({gamma}) (high c'!AF$14)+(ROW()-19)/6)), ABS(AC463-INDIRECT("'summary | ALG^({\gamma}) (high cost instances)'!AG"&amp;ROW('summary | ALG^({gamma}) (high c'!AG$14)+(ROW()-19)/6)))&lt;0.01, "ok", "not ok")</f>
        <v>ok</v>
      </c>
      <c r="AE463" s="26">
        <f t="shared" ref="AE463:AF463" si="374">AVERAGE(AE458:AE462)</f>
        <v>9860.22</v>
      </c>
      <c r="AF463" s="26">
        <f t="shared" si="374"/>
        <v>9860.22</v>
      </c>
      <c r="AG463" s="26">
        <f>100*AVERAGE(AG458:AG462)</f>
        <v>0</v>
      </c>
      <c r="AH463" s="26">
        <f>AVERAGE(AH458:AH462)</f>
        <v>3.996465027</v>
      </c>
      <c r="AI463" s="59" t="str">
        <f>IF(MAX(ABS(AE463-INDIRECT("'summary | ALG^({\gamma}) (high cost instances)'!AJ"&amp;ROW('summary | ALG^({gamma}) (high c'!$AJ$14)+(ROW()-19)/6)), ABS(AF463-INDIRECT("'summary | ALG^({\gamma}) (high cost instances)'!AK"&amp;ROW('summary | ALG^({gamma}) (high c'!$AK$14)+(ROW()-19)/6)), ABS(AG463-INDIRECT("'summary | ALG^({\gamma}) (high cost instances)'!AL"&amp;ROW('summary | ALG^({gamma}) (high c'!$AL$14)+(ROW()-19)/6)), ABS(AH463-INDIRECT("'summary | ALG^({\gamma}) (high cost instances)'!AM"&amp;ROW('summary | ALG^({gamma}) (high c'!$AM$14)+(ROW()-19)/6)))&lt;0.01, "ok", "not ok")</f>
        <v>ok</v>
      </c>
      <c r="AJ463" s="26">
        <f t="shared" ref="AJ463:AK463" si="375">AVERAGE(AJ458:AJ462)</f>
        <v>12057.52</v>
      </c>
      <c r="AK463" s="26">
        <f t="shared" si="375"/>
        <v>12057.52</v>
      </c>
      <c r="AL463" s="26">
        <f>100*AVERAGE(AL458:AL462)</f>
        <v>0</v>
      </c>
      <c r="AM463" s="26">
        <f>AVERAGE(AM458:AM462)</f>
        <v>0.1044153372</v>
      </c>
      <c r="AN463" s="59" t="str">
        <f>IF(MAX(ABS(AJ463-INDIRECT("'summary | ALG^({\gamma}) (high cost instances)'!AV"&amp;ROW('summary | ALG^({gamma}) (high c'!$AV$14)+(ROW()-19)/6)), ABS(AK463-INDIRECT("'summary | ALG^({\gamma}) (high cost instances)'!AW"&amp;ROW('summary | ALG^({gamma}) (high c'!$AW$14)+(ROW()-19)/6)), ABS(AL463-INDIRECT("'summary | ALG^({\gamma}) (high cost instances)'!AX"&amp;ROW('summary | ALG^({gamma}) (high c'!$AX$14)+(ROW()-19)/6)), ABS(AM463-INDIRECT("'summary | ALG^({\gamma}) (high cost instances)'!AY"&amp;ROW('summary | ALG^({gamma}) (high c'!$AY$14)+(ROW()-19)/6)))&lt;0.01, "ok", "not ok")</f>
        <v>ok</v>
      </c>
    </row>
    <row r="464">
      <c r="D464" s="80">
        <v>10.0</v>
      </c>
      <c r="E464" s="68" t="s">
        <v>37</v>
      </c>
      <c r="F464" s="21">
        <v>17382.61</v>
      </c>
      <c r="G464" s="21">
        <v>17382.61</v>
      </c>
      <c r="H464" s="21">
        <v>0.0</v>
      </c>
      <c r="I464" s="21">
        <v>5.17196488380432</v>
      </c>
      <c r="J464" s="58"/>
      <c r="K464" s="21">
        <v>15480.32</v>
      </c>
      <c r="L464" s="21">
        <v>15480.32</v>
      </c>
      <c r="M464" s="21">
        <v>0.0</v>
      </c>
      <c r="N464" s="21">
        <v>111.085775136948</v>
      </c>
      <c r="O464" s="58"/>
      <c r="P464" s="21">
        <v>14297.2699805445</v>
      </c>
      <c r="Q464" s="21">
        <v>14297.2699805445</v>
      </c>
      <c r="R464" s="21">
        <v>0.0</v>
      </c>
      <c r="S464" s="21">
        <v>183.318742036819</v>
      </c>
      <c r="T464" s="58"/>
      <c r="U464" s="93">
        <v>13758.4</v>
      </c>
      <c r="V464" s="93">
        <v>13508.0785649578</v>
      </c>
      <c r="W464" s="93">
        <v>0.01819408034671</v>
      </c>
      <c r="X464" s="93">
        <v>7202.89558696747</v>
      </c>
      <c r="Y464" s="58"/>
      <c r="Z464" s="21">
        <v>13493.82</v>
      </c>
      <c r="AA464" s="21">
        <v>12363.9465874502</v>
      </c>
      <c r="AB464" s="21">
        <v>0.08373265780556</v>
      </c>
      <c r="AC464" s="21">
        <v>7203.21583509445</v>
      </c>
      <c r="AD464" s="58"/>
      <c r="AE464" s="21">
        <v>14395.28</v>
      </c>
      <c r="AF464" s="21">
        <v>14395.28</v>
      </c>
      <c r="AG464" s="21">
        <v>0.0</v>
      </c>
      <c r="AH464" s="21">
        <v>114.411020278931</v>
      </c>
      <c r="AI464" s="58"/>
      <c r="AJ464" s="21">
        <v>17382.61</v>
      </c>
      <c r="AK464" s="21">
        <v>17382.61</v>
      </c>
      <c r="AL464" s="21">
        <v>0.0</v>
      </c>
      <c r="AM464" s="21">
        <v>5.99495935440064</v>
      </c>
      <c r="AN464" s="58"/>
    </row>
    <row r="465">
      <c r="E465" s="68" t="s">
        <v>38</v>
      </c>
      <c r="F465" s="21">
        <v>17226.1</v>
      </c>
      <c r="G465" s="21">
        <v>17226.1</v>
      </c>
      <c r="H465" s="21">
        <v>0.0</v>
      </c>
      <c r="I465" s="21">
        <v>2.5483832359314</v>
      </c>
      <c r="J465" s="58"/>
      <c r="K465" s="21">
        <v>16055.45</v>
      </c>
      <c r="L465" s="21">
        <v>16055.45</v>
      </c>
      <c r="M465" s="21">
        <v>0.0</v>
      </c>
      <c r="N465" s="21">
        <v>28.4910221099854</v>
      </c>
      <c r="O465" s="58"/>
      <c r="P465" s="21">
        <v>14989.83</v>
      </c>
      <c r="Q465" s="21">
        <v>14989.83</v>
      </c>
      <c r="R465" s="21">
        <v>0.0</v>
      </c>
      <c r="S465" s="21">
        <v>204.727706432343</v>
      </c>
      <c r="T465" s="58"/>
      <c r="U465" s="93">
        <v>14554.64</v>
      </c>
      <c r="V465" s="93">
        <v>14554.64</v>
      </c>
      <c r="W465" s="93">
        <v>0.0</v>
      </c>
      <c r="X465" s="93">
        <v>4310.79841399193</v>
      </c>
      <c r="Y465" s="58"/>
      <c r="Z465" s="21">
        <v>14412.91</v>
      </c>
      <c r="AA465" s="21">
        <v>13662.8567158228</v>
      </c>
      <c r="AB465" s="21">
        <v>0.05204037797899</v>
      </c>
      <c r="AC465" s="21">
        <v>7200.20219612122</v>
      </c>
      <c r="AD465" s="58"/>
      <c r="AE465" s="21">
        <v>15587.75</v>
      </c>
      <c r="AF465" s="21">
        <v>15587.75</v>
      </c>
      <c r="AG465" s="21">
        <v>0.0</v>
      </c>
      <c r="AH465" s="21">
        <v>93.7328095436096</v>
      </c>
      <c r="AI465" s="58"/>
      <c r="AJ465" s="21">
        <v>17227.15</v>
      </c>
      <c r="AK465" s="21">
        <v>17227.15</v>
      </c>
      <c r="AL465" s="21">
        <v>0.0</v>
      </c>
      <c r="AM465" s="21">
        <v>4.36335062980652</v>
      </c>
      <c r="AN465" s="58"/>
    </row>
    <row r="466">
      <c r="E466" s="68" t="s">
        <v>39</v>
      </c>
      <c r="F466" s="21">
        <v>14469.18</v>
      </c>
      <c r="G466" s="21">
        <v>14469.18</v>
      </c>
      <c r="H466" s="21">
        <v>0.0</v>
      </c>
      <c r="I466" s="21">
        <v>1.03844237327576</v>
      </c>
      <c r="J466" s="58"/>
      <c r="K466" s="21">
        <v>12787.97</v>
      </c>
      <c r="L466" s="21">
        <v>12787.97</v>
      </c>
      <c r="M466" s="21">
        <v>0.0</v>
      </c>
      <c r="N466" s="21">
        <v>12.9171504974365</v>
      </c>
      <c r="O466" s="58"/>
      <c r="P466" s="21">
        <v>11780.83</v>
      </c>
      <c r="Q466" s="21">
        <v>11780.83</v>
      </c>
      <c r="R466" s="21">
        <v>0.0</v>
      </c>
      <c r="S466" s="21">
        <v>41.3036711215973</v>
      </c>
      <c r="T466" s="58"/>
      <c r="U466" s="93">
        <v>11523.86</v>
      </c>
      <c r="V466" s="93">
        <v>11523.86</v>
      </c>
      <c r="W466" s="93">
        <v>0.0</v>
      </c>
      <c r="X466" s="93">
        <v>363.872555017471</v>
      </c>
      <c r="Y466" s="58"/>
      <c r="Z466" s="21">
        <v>11428.78</v>
      </c>
      <c r="AA466" s="21">
        <v>11428.78</v>
      </c>
      <c r="AB466" s="21">
        <v>0.0</v>
      </c>
      <c r="AC466" s="21">
        <v>842.839126110077</v>
      </c>
      <c r="AD466" s="58"/>
      <c r="AE466" s="21">
        <v>11873.68</v>
      </c>
      <c r="AF466" s="21">
        <v>11873.68</v>
      </c>
      <c r="AG466" s="21">
        <v>0.0</v>
      </c>
      <c r="AH466" s="21">
        <v>24.6184358596802</v>
      </c>
      <c r="AI466" s="58"/>
      <c r="AJ466" s="21">
        <v>14469.18</v>
      </c>
      <c r="AK466" s="21">
        <v>14469.18</v>
      </c>
      <c r="AL466" s="21">
        <v>0.0</v>
      </c>
      <c r="AM466" s="21">
        <v>2.42830228805542</v>
      </c>
      <c r="AN466" s="58"/>
    </row>
    <row r="467">
      <c r="E467" s="68" t="s">
        <v>40</v>
      </c>
      <c r="F467" s="21">
        <v>16431.19</v>
      </c>
      <c r="G467" s="21">
        <v>16431.19</v>
      </c>
      <c r="H467" s="21">
        <v>0.0</v>
      </c>
      <c r="I467" s="21">
        <v>2.54101658821106</v>
      </c>
      <c r="J467" s="58"/>
      <c r="K467" s="21">
        <v>14451.9099993889</v>
      </c>
      <c r="L467" s="21">
        <v>14451.9099993889</v>
      </c>
      <c r="M467" s="21">
        <v>0.0</v>
      </c>
      <c r="N467" s="21">
        <v>27.4636821746826</v>
      </c>
      <c r="O467" s="58"/>
      <c r="P467" s="21">
        <v>14366.59</v>
      </c>
      <c r="Q467" s="21">
        <v>14366.59</v>
      </c>
      <c r="R467" s="21">
        <v>0.0</v>
      </c>
      <c r="S467" s="21">
        <v>87.3123089790344</v>
      </c>
      <c r="T467" s="58"/>
      <c r="U467" s="93">
        <v>13591.44</v>
      </c>
      <c r="V467" s="93">
        <v>13591.44</v>
      </c>
      <c r="W467" s="93">
        <v>0.0</v>
      </c>
      <c r="X467" s="93">
        <v>1059.99457597733</v>
      </c>
      <c r="Y467" s="58"/>
      <c r="Z467" s="21">
        <v>13175.31</v>
      </c>
      <c r="AA467" s="21">
        <v>13175.31</v>
      </c>
      <c r="AB467" s="21">
        <v>0.0</v>
      </c>
      <c r="AC467" s="21">
        <v>5328.25178813934</v>
      </c>
      <c r="AD467" s="58"/>
      <c r="AE467" s="21">
        <v>14041.22</v>
      </c>
      <c r="AF467" s="21">
        <v>14041.22</v>
      </c>
      <c r="AG467" s="21">
        <v>0.0</v>
      </c>
      <c r="AH467" s="21">
        <v>57.0451529026032</v>
      </c>
      <c r="AI467" s="58"/>
      <c r="AJ467" s="21">
        <v>16429.03</v>
      </c>
      <c r="AK467" s="21">
        <v>16429.03</v>
      </c>
      <c r="AL467" s="21">
        <v>0.0</v>
      </c>
      <c r="AM467" s="21">
        <v>6.06916975975037</v>
      </c>
      <c r="AN467" s="58"/>
    </row>
    <row r="468">
      <c r="E468" s="68" t="s">
        <v>41</v>
      </c>
      <c r="F468" s="21">
        <v>13965.42</v>
      </c>
      <c r="G468" s="21">
        <v>13965.42</v>
      </c>
      <c r="H468" s="21">
        <v>0.0</v>
      </c>
      <c r="I468" s="21">
        <v>1.22869491577148</v>
      </c>
      <c r="J468" s="58"/>
      <c r="K468" s="21">
        <v>11813.34</v>
      </c>
      <c r="L468" s="21">
        <v>11813.34</v>
      </c>
      <c r="M468" s="21">
        <v>0.0</v>
      </c>
      <c r="N468" s="21">
        <v>9.8375289440155</v>
      </c>
      <c r="O468" s="58"/>
      <c r="P468" s="21">
        <v>11704.53</v>
      </c>
      <c r="Q468" s="21">
        <v>11704.53</v>
      </c>
      <c r="R468" s="21">
        <v>0.0</v>
      </c>
      <c r="S468" s="21">
        <v>89.8595042133331</v>
      </c>
      <c r="T468" s="58"/>
      <c r="U468" s="93">
        <v>11445.84</v>
      </c>
      <c r="V468" s="93">
        <v>11445.84</v>
      </c>
      <c r="W468" s="93">
        <v>0.0</v>
      </c>
      <c r="X468" s="93">
        <v>540.423581123352</v>
      </c>
      <c r="Y468" s="58"/>
      <c r="Z468" s="21">
        <v>11250.9394724383</v>
      </c>
      <c r="AA468" s="21">
        <v>11250.9394724383</v>
      </c>
      <c r="AB468" s="21">
        <v>0.0</v>
      </c>
      <c r="AC468" s="21">
        <v>5515.26499462128</v>
      </c>
      <c r="AD468" s="58"/>
      <c r="AE468" s="21">
        <v>11792.71</v>
      </c>
      <c r="AF468" s="21">
        <v>11792.71</v>
      </c>
      <c r="AG468" s="21">
        <v>0.0</v>
      </c>
      <c r="AH468" s="21">
        <v>25.5271461009979</v>
      </c>
      <c r="AI468" s="58"/>
      <c r="AJ468" s="21">
        <v>13965.42</v>
      </c>
      <c r="AK468" s="21">
        <v>13965.42</v>
      </c>
      <c r="AL468" s="21">
        <v>0.0</v>
      </c>
      <c r="AM468" s="21">
        <v>2.42923998832703</v>
      </c>
      <c r="AN468" s="58"/>
    </row>
    <row r="469">
      <c r="E469" s="57" t="s">
        <v>21</v>
      </c>
      <c r="F469" s="26">
        <f t="shared" ref="F469:G469" si="376">AVERAGE(F464:F468)</f>
        <v>15894.9</v>
      </c>
      <c r="G469" s="26">
        <f t="shared" si="376"/>
        <v>15894.9</v>
      </c>
      <c r="H469" s="26">
        <f>100*AVERAGE(H464:H468)</f>
        <v>0</v>
      </c>
      <c r="I469" s="26">
        <f>AVERAGE(I464:I468)</f>
        <v>2.505700399</v>
      </c>
      <c r="J469" s="59" t="str">
        <f>IF(MAX(ABS($F469-INDIRECT("'summary | ALG^({\gamma}) (high cost instances)'!F"&amp;ROW('summary | ALG^({gamma}) (low co'!$F$14)+(ROW()-19)/6)), ABS($G469-INDIRECT("'summary | ALG^({\gamma}) (high cost instances)'!G"&amp;ROW('summary | ALG^({gamma}) (low co'!$G$14)+(ROW()-19)/6)), ABS($H469-INDIRECT("'summary | ALG^({\gamma}) (high cost instances)'!H"&amp;ROW('summary | ALG^({gamma}) (low co'!$H$14)+(ROW()-19)/6)), ABS($I469-INDIRECT("'summary | ALG^({\gamma}) (high cost instances)'!I"&amp;ROW('summary | ALG^({gamma}) (high c'!$I$14)+(ROW()-19)/6)))&lt;0.01, "ok", "not ok")</f>
        <v>ok</v>
      </c>
      <c r="K469" s="26">
        <f t="shared" ref="K469:L469" si="377">AVERAGE(K464:K468)</f>
        <v>14117.798</v>
      </c>
      <c r="L469" s="26">
        <f t="shared" si="377"/>
        <v>14117.798</v>
      </c>
      <c r="M469" s="26">
        <f>100*AVERAGE(M464:M468)</f>
        <v>0</v>
      </c>
      <c r="N469" s="26">
        <f>AVERAGE(N464:N468)</f>
        <v>37.95903177</v>
      </c>
      <c r="O469" s="59" t="str">
        <f>IF(MAX(ABS(K469-INDIRECT("'summary | ALG^({\gamma}) (high cost instances)'!L"&amp;ROW('summary | ALG^({gamma}) (high c'!$L$14)+(ROW()-19)/6)), ABS(L469-INDIRECT("'summary | ALG^({\gamma}) (high cost instances)'!M"&amp;ROW('summary | ALG^({gamma}) (high c'!$M$14)+(ROW()-19)/6)), ABS($M469-INDIRECT("'summary | ALG^({\gamma}) (high cost instances)'!N"&amp;ROW('summary | ALG^({gamma}) (high c'!$N$14)+(ROW()-19)/6)), ABS($N469-INDIRECT("'summary | ALG^({\gamma}) (high cost instances)'!O"&amp;ROW('summary | ALG^({gamma}) (high c'!$O$14)+(ROW()-19)/6)))&lt;0.01, "ok", "not ok")</f>
        <v>ok</v>
      </c>
      <c r="P469" s="26">
        <f t="shared" ref="P469:Q469" si="378">AVERAGE(P464:P468)</f>
        <v>13427.81</v>
      </c>
      <c r="Q469" s="26">
        <f t="shared" si="378"/>
        <v>13427.81</v>
      </c>
      <c r="R469" s="26">
        <f>100*AVERAGE(R464:R468)</f>
        <v>0</v>
      </c>
      <c r="S469" s="26">
        <f>AVERAGE(S464:S468)</f>
        <v>121.3043866</v>
      </c>
      <c r="T469" s="59" t="str">
        <f>IF(MAX(ABS(P469-INDIRECT("'summary | ALG^({\gamma}) (high cost instances)'!R"&amp;ROW('summary | ALG^({gamma}) (high c'!R$14)+(ROW()-19)/6)), ABS(Q469-INDIRECT("'summary | ALG^({\gamma}) (high cost instances)'!S"&amp;ROW('summary | ALG^({gamma}) (high c'!S$14)+(ROW()-19)/6)), ABS(R469-INDIRECT("'summary | ALG^({\gamma}) (high cost instances)'!T"&amp;ROW('summary | ALG^({gamma}) (high c'!$T$14)+(ROW()-19)/6)), ABS(S469-INDIRECT("'summary | ALG^({\gamma}) (high cost instances)'!U"&amp;ROW('summary | ALG^({gamma}) (high c'!$U$14)+(ROW()-19)/6)))&lt;0.01, "ok", "not ok")</f>
        <v>ok</v>
      </c>
      <c r="U469" s="26">
        <f t="shared" ref="U469:V469" si="379">AVERAGE(U464:U468)</f>
        <v>12974.836</v>
      </c>
      <c r="V469" s="26">
        <f t="shared" si="379"/>
        <v>12924.77171</v>
      </c>
      <c r="W469" s="26">
        <f>100*AVERAGE(W464:W468)</f>
        <v>0.3638816069</v>
      </c>
      <c r="X469" s="26">
        <f>AVERAGE(X464:X468)</f>
        <v>2695.596943</v>
      </c>
      <c r="Y469" s="59" t="str">
        <f>IF(MAX(ABS(U469-INDIRECT("'summary | ALG^({\gamma}) (high cost instances)'!X"&amp;ROW('summary | ALG^({gamma}) (high c'!X$14)+(ROW()-19)/6)), ABS(V469-INDIRECT("'summary | ALG^({\gamma}) (high cost instances)'!Y"&amp;ROW('summary | ALG^({gamma}) (high c'!Y$14)+(ROW()-19)/6)), ABS(W469-INDIRECT("'summary | ALG^({\gamma}) (high cost instances)'!Z"&amp;ROW('summary | ALG^({gamma}) (high c'!Z$14)+(ROW()-19)/6)), ABS(X469-INDIRECT("'summary | ALG^({\gamma}) (high cost instances)'!AA"&amp;ROW('summary | ALG^({gamma}) (high c'!AA$14)+(ROW()-19)/6)))&lt;0.00001, "ok", "not ok")</f>
        <v>ok</v>
      </c>
      <c r="Z469" s="26">
        <f t="shared" ref="Z469:AA469" si="380">AVERAGE(Z464:Z468)</f>
        <v>12752.35189</v>
      </c>
      <c r="AA469" s="26">
        <f t="shared" si="380"/>
        <v>12376.36656</v>
      </c>
      <c r="AB469" s="26">
        <f>100*AVERAGE(AB464:AB468)</f>
        <v>2.715460716</v>
      </c>
      <c r="AC469" s="26">
        <f>AVERAGE(AC464:AC468)</f>
        <v>5217.954788</v>
      </c>
      <c r="AD469" s="59" t="str">
        <f>IF(MAX(ABS(Z469-INDIRECT("'summary | ALG^({\gamma}) (high cost instances)'!AD"&amp;ROW('summary | ALG^({gamma}) (high c'!AD$14)+(ROW()-19)/6)), ABS(AA469-INDIRECT("'summary | ALG^({\gamma}) (high cost instances)'!AE"&amp;ROW('summary | ALG^({gamma}) (high c'!AE$14)+(ROW()-19)/6)), ABS(AB469-INDIRECT("'summary | ALG^({\gamma}) (high cost instances)'!AF"&amp;ROW('summary | ALG^({gamma}) (high c'!AF$14)+(ROW()-19)/6)), ABS(AC469-INDIRECT("'summary | ALG^({\gamma}) (high cost instances)'!AG"&amp;ROW('summary | ALG^({gamma}) (high c'!AG$14)+(ROW()-19)/6)))&lt;0.01, "ok", "not ok")</f>
        <v>ok</v>
      </c>
      <c r="AE469" s="26">
        <f t="shared" ref="AE469:AF469" si="381">AVERAGE(AE464:AE468)</f>
        <v>13538.128</v>
      </c>
      <c r="AF469" s="26">
        <f t="shared" si="381"/>
        <v>13538.128</v>
      </c>
      <c r="AG469" s="26">
        <f>100*AVERAGE(AG464:AG468)</f>
        <v>0</v>
      </c>
      <c r="AH469" s="26">
        <f>AVERAGE(AH464:AH468)</f>
        <v>63.06691294</v>
      </c>
      <c r="AI469" s="59" t="str">
        <f>IF(MAX(ABS(AE469-INDIRECT("'summary | ALG^({\gamma}) (high cost instances)'!AJ"&amp;ROW('summary | ALG^({gamma}) (high c'!$AJ$14)+(ROW()-19)/6)), ABS(AF469-INDIRECT("'summary | ALG^({\gamma}) (high cost instances)'!AK"&amp;ROW('summary | ALG^({gamma}) (high c'!$AK$14)+(ROW()-19)/6)), ABS(AG469-INDIRECT("'summary | ALG^({\gamma}) (high cost instances)'!AL"&amp;ROW('summary | ALG^({gamma}) (high c'!$AL$14)+(ROW()-19)/6)), ABS(AH469-INDIRECT("'summary | ALG^({\gamma}) (high cost instances)'!AM"&amp;ROW('summary | ALG^({gamma}) (high c'!$AM$14)+(ROW()-19)/6)))&lt;0.01, "ok", "not ok")</f>
        <v>ok</v>
      </c>
      <c r="AJ469" s="26">
        <f t="shared" ref="AJ469:AK469" si="382">AVERAGE(AJ464:AJ468)</f>
        <v>15894.678</v>
      </c>
      <c r="AK469" s="26">
        <f t="shared" si="382"/>
        <v>15894.678</v>
      </c>
      <c r="AL469" s="26">
        <f>100*AVERAGE(AL464:AL468)</f>
        <v>0</v>
      </c>
      <c r="AM469" s="26">
        <f>AVERAGE(AM464:AM468)</f>
        <v>4.257004404</v>
      </c>
      <c r="AN469" s="59" t="str">
        <f>IF(MAX(ABS(AJ469-INDIRECT("'summary | ALG^({\gamma}) (high cost instances)'!AV"&amp;ROW('summary | ALG^({gamma}) (high c'!$AV$14)+(ROW()-19)/6)), ABS(AK469-INDIRECT("'summary | ALG^({\gamma}) (high cost instances)'!AW"&amp;ROW('summary | ALG^({gamma}) (high c'!$AW$14)+(ROW()-19)/6)), ABS(AL469-INDIRECT("'summary | ALG^({\gamma}) (high cost instances)'!AX"&amp;ROW('summary | ALG^({gamma}) (high c'!$AX$14)+(ROW()-19)/6)), ABS(AM469-INDIRECT("'summary | ALG^({\gamma}) (high cost instances)'!AY"&amp;ROW('summary | ALG^({gamma}) (high c'!$AY$14)+(ROW()-19)/6)))&lt;0.01, "ok", "not ok")</f>
        <v>ok</v>
      </c>
    </row>
    <row r="470">
      <c r="D470" s="80">
        <v>15.0</v>
      </c>
      <c r="E470" s="68" t="s">
        <v>42</v>
      </c>
      <c r="F470" s="21">
        <v>17809.13</v>
      </c>
      <c r="G470" s="21">
        <v>17809.13</v>
      </c>
      <c r="H470" s="21">
        <v>0.0</v>
      </c>
      <c r="I470" s="21">
        <v>12.9549369812012</v>
      </c>
      <c r="J470" s="58"/>
      <c r="K470" s="21">
        <v>15885.86</v>
      </c>
      <c r="L470" s="21">
        <v>15885.86</v>
      </c>
      <c r="M470" s="21">
        <v>0.0</v>
      </c>
      <c r="N470" s="21">
        <v>137.639965057373</v>
      </c>
      <c r="O470" s="58"/>
      <c r="P470" s="21">
        <v>15201.6199702482</v>
      </c>
      <c r="Q470" s="21">
        <v>15201.6199702482</v>
      </c>
      <c r="R470" s="21">
        <v>0.0</v>
      </c>
      <c r="S470" s="21">
        <v>1064.48169279099</v>
      </c>
      <c r="T470" s="58"/>
      <c r="U470" s="93">
        <v>14611.2</v>
      </c>
      <c r="V470" s="93">
        <v>14017.5843115689</v>
      </c>
      <c r="W470" s="93">
        <v>0.04062744253936</v>
      </c>
      <c r="X470" s="93">
        <v>7200.04050898552</v>
      </c>
      <c r="Y470" s="58"/>
      <c r="Z470" s="21">
        <v>14616.1198692707</v>
      </c>
      <c r="AA470" s="21">
        <v>13211.088266302</v>
      </c>
      <c r="AB470" s="21">
        <v>0.09612890531383</v>
      </c>
      <c r="AC470" s="21">
        <v>7207.05590796471</v>
      </c>
      <c r="AD470" s="58"/>
      <c r="AE470" s="21">
        <v>14755.02</v>
      </c>
      <c r="AF470" s="21">
        <v>14755.02</v>
      </c>
      <c r="AG470" s="21">
        <v>0.0</v>
      </c>
      <c r="AH470" s="21">
        <v>738.907144069672</v>
      </c>
      <c r="AI470" s="58"/>
      <c r="AJ470" s="21">
        <v>17809.13</v>
      </c>
      <c r="AK470" s="21">
        <v>17809.13</v>
      </c>
      <c r="AL470" s="21">
        <v>0.0</v>
      </c>
      <c r="AM470" s="21">
        <v>16.2294239997864</v>
      </c>
      <c r="AN470" s="58"/>
    </row>
    <row r="471">
      <c r="E471" s="68" t="s">
        <v>43</v>
      </c>
      <c r="F471" s="21">
        <v>17886.49</v>
      </c>
      <c r="G471" s="21">
        <v>17886.49</v>
      </c>
      <c r="H471" s="21">
        <v>0.0</v>
      </c>
      <c r="I471" s="21">
        <v>10.2550601959229</v>
      </c>
      <c r="J471" s="58"/>
      <c r="K471" s="21">
        <v>15544.82</v>
      </c>
      <c r="L471" s="21">
        <v>15544.82</v>
      </c>
      <c r="M471" s="21">
        <v>0.0</v>
      </c>
      <c r="N471" s="21">
        <v>48.0229041576385</v>
      </c>
      <c r="O471" s="58"/>
      <c r="P471" s="21">
        <v>15350.22</v>
      </c>
      <c r="Q471" s="21">
        <v>15350.22</v>
      </c>
      <c r="R471" s="21">
        <v>0.0</v>
      </c>
      <c r="S471" s="21">
        <v>633.927417993546</v>
      </c>
      <c r="T471" s="58"/>
      <c r="U471" s="93">
        <v>14604.41</v>
      </c>
      <c r="V471" s="93">
        <v>14604.41</v>
      </c>
      <c r="W471" s="93">
        <v>0.0</v>
      </c>
      <c r="X471" s="93">
        <v>2630.23229503632</v>
      </c>
      <c r="Y471" s="58"/>
      <c r="Z471" s="21">
        <v>14469.48</v>
      </c>
      <c r="AA471" s="21">
        <v>14135.8089167024</v>
      </c>
      <c r="AB471" s="21">
        <v>0.023060336881326</v>
      </c>
      <c r="AC471" s="21">
        <v>7203.93528723717</v>
      </c>
      <c r="AD471" s="58"/>
      <c r="AE471" s="21">
        <v>14942.62</v>
      </c>
      <c r="AF471" s="21">
        <v>14942.62</v>
      </c>
      <c r="AG471" s="21">
        <v>0.0</v>
      </c>
      <c r="AH471" s="21">
        <v>236.396164178848</v>
      </c>
      <c r="AI471" s="58"/>
      <c r="AJ471" s="21">
        <v>17886.49</v>
      </c>
      <c r="AK471" s="21">
        <v>17886.49</v>
      </c>
      <c r="AL471" s="21">
        <v>0.0</v>
      </c>
      <c r="AM471" s="21">
        <v>10.4075872898102</v>
      </c>
      <c r="AN471" s="58"/>
    </row>
    <row r="472">
      <c r="E472" s="68" t="s">
        <v>44</v>
      </c>
      <c r="F472" s="21">
        <v>20984.57</v>
      </c>
      <c r="G472" s="21">
        <v>20984.57</v>
      </c>
      <c r="H472" s="21">
        <v>0.0</v>
      </c>
      <c r="I472" s="21">
        <v>30.1723690032959</v>
      </c>
      <c r="J472" s="58"/>
      <c r="K472" s="21">
        <v>18139.92</v>
      </c>
      <c r="L472" s="21">
        <v>18139.92</v>
      </c>
      <c r="M472" s="21">
        <v>0.0</v>
      </c>
      <c r="N472" s="21">
        <v>112.373780012131</v>
      </c>
      <c r="O472" s="58"/>
      <c r="P472" s="21">
        <v>17169.78</v>
      </c>
      <c r="Q472" s="21">
        <v>17169.78</v>
      </c>
      <c r="R472" s="21">
        <v>0.0</v>
      </c>
      <c r="S472" s="21">
        <v>845.473579883575</v>
      </c>
      <c r="T472" s="58"/>
      <c r="U472" s="93">
        <v>16825.51</v>
      </c>
      <c r="V472" s="93">
        <v>16390.2214386912</v>
      </c>
      <c r="W472" s="93">
        <v>0.02587074990944</v>
      </c>
      <c r="X472" s="93">
        <v>7200.82888698578</v>
      </c>
      <c r="Y472" s="58"/>
      <c r="Z472" s="21">
        <v>16658.04</v>
      </c>
      <c r="AA472" s="21">
        <v>15458.4324436723</v>
      </c>
      <c r="AB472" s="21">
        <v>0.07201372768511</v>
      </c>
      <c r="AC472" s="21">
        <v>7200.37955474854</v>
      </c>
      <c r="AD472" s="58"/>
      <c r="AE472" s="21">
        <v>16800.33</v>
      </c>
      <c r="AF472" s="21">
        <v>16800.33</v>
      </c>
      <c r="AG472" s="21">
        <v>0.0</v>
      </c>
      <c r="AH472" s="21">
        <v>1361.65931582451</v>
      </c>
      <c r="AI472" s="58"/>
      <c r="AJ472" s="21">
        <v>20984.57</v>
      </c>
      <c r="AK472" s="21">
        <v>20984.57</v>
      </c>
      <c r="AL472" s="21">
        <v>0.0</v>
      </c>
      <c r="AM472" s="21">
        <v>30.3076128959656</v>
      </c>
      <c r="AN472" s="58"/>
    </row>
    <row r="473">
      <c r="E473" s="68" t="s">
        <v>45</v>
      </c>
      <c r="F473" s="21">
        <v>16871.53</v>
      </c>
      <c r="G473" s="21">
        <v>16871.53</v>
      </c>
      <c r="H473" s="21">
        <v>0.0</v>
      </c>
      <c r="I473" s="21">
        <v>5.45337820053101</v>
      </c>
      <c r="J473" s="58"/>
      <c r="K473" s="21">
        <v>16467.23</v>
      </c>
      <c r="L473" s="21">
        <v>16467.23</v>
      </c>
      <c r="M473" s="21">
        <v>0.0</v>
      </c>
      <c r="N473" s="21">
        <v>33.1427328586578</v>
      </c>
      <c r="O473" s="58"/>
      <c r="P473" s="21">
        <v>14518.77</v>
      </c>
      <c r="Q473" s="21">
        <v>14518.77</v>
      </c>
      <c r="R473" s="21">
        <v>0.0</v>
      </c>
      <c r="S473" s="21">
        <v>183.26523399353</v>
      </c>
      <c r="T473" s="58"/>
      <c r="U473" s="93">
        <v>13976.01</v>
      </c>
      <c r="V473" s="93">
        <v>13976.01</v>
      </c>
      <c r="W473" s="93">
        <v>0.0</v>
      </c>
      <c r="X473" s="93">
        <v>936.734418153763</v>
      </c>
      <c r="Y473" s="58"/>
      <c r="Z473" s="21">
        <v>13887.4</v>
      </c>
      <c r="AA473" s="21">
        <v>13666.0044019433</v>
      </c>
      <c r="AB473" s="21">
        <v>0.015942192063073</v>
      </c>
      <c r="AC473" s="21">
        <v>7207.66536593437</v>
      </c>
      <c r="AD473" s="58"/>
      <c r="AE473" s="21">
        <v>14466.17</v>
      </c>
      <c r="AF473" s="21">
        <v>14466.17</v>
      </c>
      <c r="AG473" s="21">
        <v>0.0</v>
      </c>
      <c r="AH473" s="21">
        <v>490.632992982864</v>
      </c>
      <c r="AI473" s="58"/>
      <c r="AJ473" s="21">
        <v>16822.15</v>
      </c>
      <c r="AK473" s="21">
        <v>16822.15</v>
      </c>
      <c r="AL473" s="21">
        <v>0.0</v>
      </c>
      <c r="AM473" s="21">
        <v>9.16709637641907</v>
      </c>
      <c r="AN473" s="58"/>
    </row>
    <row r="474">
      <c r="E474" s="68" t="s">
        <v>46</v>
      </c>
      <c r="F474" s="21">
        <v>17309.17</v>
      </c>
      <c r="G474" s="21">
        <v>17309.17</v>
      </c>
      <c r="H474" s="21">
        <v>0.0</v>
      </c>
      <c r="I474" s="21">
        <v>10.1718742847443</v>
      </c>
      <c r="J474" s="58"/>
      <c r="K474" s="21">
        <v>15386.36</v>
      </c>
      <c r="L474" s="21">
        <v>15386.36</v>
      </c>
      <c r="M474" s="21">
        <v>0.0</v>
      </c>
      <c r="N474" s="21">
        <v>65.1892716884613</v>
      </c>
      <c r="O474" s="58"/>
      <c r="P474" s="21">
        <v>15444.06</v>
      </c>
      <c r="Q474" s="21">
        <v>15444.06</v>
      </c>
      <c r="R474" s="21">
        <v>0.0</v>
      </c>
      <c r="S474" s="21">
        <v>739.854006767273</v>
      </c>
      <c r="T474" s="58"/>
      <c r="U474" s="93">
        <v>14763.86</v>
      </c>
      <c r="V474" s="93">
        <v>14547.3140145151</v>
      </c>
      <c r="W474" s="93">
        <v>0.014667301470276</v>
      </c>
      <c r="X474" s="93">
        <v>7206.00817608833</v>
      </c>
      <c r="Y474" s="58"/>
      <c r="Z474" s="21">
        <v>14712.11</v>
      </c>
      <c r="AA474" s="21">
        <v>13714.3078069373</v>
      </c>
      <c r="AB474" s="21">
        <v>0.067821827940566</v>
      </c>
      <c r="AC474" s="21">
        <v>7204.57587504387</v>
      </c>
      <c r="AD474" s="58"/>
      <c r="AE474" s="21">
        <v>15010.72</v>
      </c>
      <c r="AF474" s="21">
        <v>15010.72</v>
      </c>
      <c r="AG474" s="21">
        <v>0.0</v>
      </c>
      <c r="AH474" s="21">
        <v>1189.46251821518</v>
      </c>
      <c r="AI474" s="58"/>
      <c r="AJ474" s="21">
        <v>17442.92</v>
      </c>
      <c r="AK474" s="21">
        <v>17442.92</v>
      </c>
      <c r="AL474" s="21">
        <v>0.0</v>
      </c>
      <c r="AM474" s="21">
        <v>20.8148829936981</v>
      </c>
      <c r="AN474" s="58"/>
    </row>
    <row r="475">
      <c r="E475" s="57" t="s">
        <v>21</v>
      </c>
      <c r="F475" s="26">
        <f t="shared" ref="F475:G475" si="383">AVERAGE(F470:F474)</f>
        <v>18172.178</v>
      </c>
      <c r="G475" s="26">
        <f t="shared" si="383"/>
        <v>18172.178</v>
      </c>
      <c r="H475" s="26">
        <f>100*AVERAGE(H470:H474)</f>
        <v>0</v>
      </c>
      <c r="I475" s="26">
        <f>AVERAGE(I470:I474)</f>
        <v>13.80152373</v>
      </c>
      <c r="J475" s="59" t="str">
        <f>IF(MAX(ABS($F475-INDIRECT("'summary | ALG^({\gamma}) (high cost instances)'!F"&amp;ROW('summary | ALG^({gamma}) (low co'!$F$14)+(ROW()-19)/6)), ABS($G475-INDIRECT("'summary | ALG^({\gamma}) (high cost instances)'!G"&amp;ROW('summary | ALG^({gamma}) (low co'!$G$14)+(ROW()-19)/6)), ABS($H475-INDIRECT("'summary | ALG^({\gamma}) (high cost instances)'!H"&amp;ROW('summary | ALG^({gamma}) (low co'!$H$14)+(ROW()-19)/6)), ABS($I475-INDIRECT("'summary | ALG^({\gamma}) (high cost instances)'!I"&amp;ROW('summary | ALG^({gamma}) (high c'!$I$14)+(ROW()-19)/6)))&lt;0.001, "ok", "not ok")</f>
        <v>ok</v>
      </c>
      <c r="K475" s="26">
        <f t="shared" ref="K475:L475" si="384">AVERAGE(K470:K474)</f>
        <v>16284.838</v>
      </c>
      <c r="L475" s="26">
        <f t="shared" si="384"/>
        <v>16284.838</v>
      </c>
      <c r="M475" s="26">
        <f>100*AVERAGE(M470:M474)</f>
        <v>0</v>
      </c>
      <c r="N475" s="26">
        <f>AVERAGE(N470:N474)</f>
        <v>79.27373075</v>
      </c>
      <c r="O475" s="59" t="str">
        <f>IF(MAX(ABS(K475-INDIRECT("'summary | ALG^({\gamma}) (high cost instances)'!L"&amp;ROW('summary | ALG^({gamma}) (high c'!$L$14)+(ROW()-19)/6)), ABS(L475-INDIRECT("'summary | ALG^({\gamma}) (high cost instances)'!M"&amp;ROW('summary | ALG^({gamma}) (high c'!$M$14)+(ROW()-19)/6)), ABS($M475-INDIRECT("'summary | ALG^({\gamma}) (high cost instances)'!N"&amp;ROW('summary | ALG^({gamma}) (high c'!$N$14)+(ROW()-19)/6)), ABS($N475-INDIRECT("'summary | ALG^({\gamma}) (high cost instances)'!O"&amp;ROW('summary | ALG^({gamma}) (high c'!$O$14)+(ROW()-19)/6)))&lt;0.01, "ok", "not ok")</f>
        <v>ok</v>
      </c>
      <c r="P475" s="26">
        <f t="shared" ref="P475:Q475" si="385">AVERAGE(P470:P474)</f>
        <v>15536.88999</v>
      </c>
      <c r="Q475" s="26">
        <f t="shared" si="385"/>
        <v>15536.88999</v>
      </c>
      <c r="R475" s="26">
        <f>100*AVERAGE(R470:R474)</f>
        <v>0</v>
      </c>
      <c r="S475" s="26">
        <f>AVERAGE(S470:S474)</f>
        <v>693.4003863</v>
      </c>
      <c r="T475" s="59" t="str">
        <f>IF(MAX(ABS(P475-INDIRECT("'summary | ALG^({\gamma}) (high cost instances)'!R"&amp;ROW('summary | ALG^({gamma}) (high c'!R$14)+(ROW()-19)/6)), ABS(Q475-INDIRECT("'summary | ALG^({\gamma}) (high cost instances)'!S"&amp;ROW('summary | ALG^({gamma}) (high c'!S$14)+(ROW()-19)/6)), ABS(R475-INDIRECT("'summary | ALG^({\gamma}) (high cost instances)'!T"&amp;ROW('summary | ALG^({gamma}) (high c'!$T$14)+(ROW()-19)/6)), ABS(S475-INDIRECT("'summary | ALG^({\gamma}) (high cost instances)'!U"&amp;ROW('summary | ALG^({gamma}) (high c'!$U$14)+(ROW()-19)/6)))&lt;0.01, "ok", "not ok")</f>
        <v>ok</v>
      </c>
      <c r="U475" s="26">
        <f t="shared" ref="U475:V475" si="386">AVERAGE(U470:U474)</f>
        <v>14956.198</v>
      </c>
      <c r="V475" s="26">
        <f t="shared" si="386"/>
        <v>14707.10795</v>
      </c>
      <c r="W475" s="26">
        <f>100*AVERAGE(W470:W474)</f>
        <v>1.623309878</v>
      </c>
      <c r="X475" s="26">
        <f>AVERAGE(X470:X474)</f>
        <v>5034.768857</v>
      </c>
      <c r="Y475" s="59" t="str">
        <f>IF(MAX(ABS(U475-INDIRECT("'summary | ALG^({\gamma}) (high cost instances)'!X"&amp;ROW('summary | ALG^({gamma}) (high c'!X$14)+(ROW()-19)/6)), ABS(V475-INDIRECT("'summary | ALG^({\gamma}) (high cost instances)'!Y"&amp;ROW('summary | ALG^({gamma}) (high c'!Y$14)+(ROW()-19)/6)), ABS(W475-INDIRECT("'summary | ALG^({\gamma}) (high cost instances)'!Z"&amp;ROW('summary | ALG^({gamma}) (high c'!Z$14)+(ROW()-19)/6)), ABS(X475-INDIRECT("'summary | ALG^({\gamma}) (high cost instances)'!AA"&amp;ROW('summary | ALG^({gamma}) (high c'!AA$14)+(ROW()-19)/6)))&lt;0.00001, "ok", "not ok")</f>
        <v>ok</v>
      </c>
      <c r="Z475" s="26">
        <f t="shared" ref="Z475:AA475" si="387">AVERAGE(Z470:Z474)</f>
        <v>14868.62997</v>
      </c>
      <c r="AA475" s="26">
        <f t="shared" si="387"/>
        <v>14037.12837</v>
      </c>
      <c r="AB475" s="26">
        <f>100*AVERAGE(AB470:AB474)</f>
        <v>5.499339798</v>
      </c>
      <c r="AC475" s="26">
        <f>AVERAGE(AC470:AC474)</f>
        <v>7204.722398</v>
      </c>
      <c r="AD475" s="59" t="str">
        <f>IF(MAX(ABS(Z475-INDIRECT("'summary | ALG^({\gamma}) (high cost instances)'!AD"&amp;ROW('summary | ALG^({gamma}) (high c'!AD$14)+(ROW()-19)/6)), ABS(AA475-INDIRECT("'summary | ALG^({\gamma}) (high cost instances)'!AE"&amp;ROW('summary | ALG^({gamma}) (high c'!AE$14)+(ROW()-19)/6)), ABS(AB475-INDIRECT("'summary | ALG^({\gamma}) (high cost instances)'!AF"&amp;ROW('summary | ALG^({gamma}) (high c'!AF$14)+(ROW()-19)/6)), ABS(AC475-INDIRECT("'summary | ALG^({\gamma}) (high cost instances)'!AG"&amp;ROW('summary | ALG^({gamma}) (high c'!AG$14)+(ROW()-19)/6)))&lt;0.01, "ok", "not ok")</f>
        <v>ok</v>
      </c>
      <c r="AE475" s="26">
        <f t="shared" ref="AE475:AF475" si="388">AVERAGE(AE470:AE474)</f>
        <v>15194.972</v>
      </c>
      <c r="AF475" s="26">
        <f t="shared" si="388"/>
        <v>15194.972</v>
      </c>
      <c r="AG475" s="26">
        <f>100*AVERAGE(AG470:AG474)</f>
        <v>0</v>
      </c>
      <c r="AH475" s="26">
        <f>AVERAGE(AH470:AH474)</f>
        <v>803.4116271</v>
      </c>
      <c r="AI475" s="59" t="str">
        <f>IF(MAX(ABS(AE475-INDIRECT("'summary | ALG^({\gamma}) (high cost instances)'!AJ"&amp;ROW('summary | ALG^({gamma}) (high c'!$AJ$14)+(ROW()-19)/6)), ABS(AF475-INDIRECT("'summary | ALG^({\gamma}) (high cost instances)'!AK"&amp;ROW('summary | ALG^({gamma}) (high c'!$AK$14)+(ROW()-19)/6)), ABS(AG475-INDIRECT("'summary | ALG^({\gamma}) (high cost instances)'!AL"&amp;ROW('summary | ALG^({gamma}) (high c'!$AL$14)+(ROW()-19)/6)), ABS(AH475-INDIRECT("'summary | ALG^({\gamma}) (high cost instances)'!AM"&amp;ROW('summary | ALG^({gamma}) (high c'!$AM$14)+(ROW()-19)/6)))&lt;0.01, "ok", "not ok")</f>
        <v>ok</v>
      </c>
      <c r="AJ475" s="26">
        <f t="shared" ref="AJ475:AK475" si="389">AVERAGE(AJ470:AJ474)</f>
        <v>18189.052</v>
      </c>
      <c r="AK475" s="26">
        <f t="shared" si="389"/>
        <v>18189.052</v>
      </c>
      <c r="AL475" s="26">
        <f>100*AVERAGE(AL470:AL474)</f>
        <v>0</v>
      </c>
      <c r="AM475" s="26">
        <f>AVERAGE(AM470:AM474)</f>
        <v>17.38532071</v>
      </c>
      <c r="AN475" s="59" t="str">
        <f>IF(MAX(ABS(AJ475-INDIRECT("'summary | ALG^({\gamma}) (high cost instances)'!AV"&amp;ROW('summary | ALG^({gamma}) (high c'!$AV$14)+(ROW()-19)/6)), ABS(AK475-INDIRECT("'summary | ALG^({\gamma}) (high cost instances)'!AW"&amp;ROW('summary | ALG^({gamma}) (high c'!$AW$14)+(ROW()-19)/6)), ABS(AL475-INDIRECT("'summary | ALG^({\gamma}) (high cost instances)'!AX"&amp;ROW('summary | ALG^({gamma}) (high c'!$AX$14)+(ROW()-19)/6)), ABS(AM475-INDIRECT("'summary | ALG^({\gamma}) (high cost instances)'!AY"&amp;ROW('summary | ALG^({gamma}) (high c'!$AY$14)+(ROW()-19)/6)))&lt;0.01, "ok", "not ok")</f>
        <v>ok</v>
      </c>
    </row>
    <row r="476">
      <c r="D476" s="80">
        <v>20.0</v>
      </c>
      <c r="E476" s="68" t="s">
        <v>47</v>
      </c>
      <c r="F476" s="21">
        <v>22340.44</v>
      </c>
      <c r="G476" s="21">
        <v>22340.44</v>
      </c>
      <c r="H476" s="21">
        <v>0.0</v>
      </c>
      <c r="I476" s="21">
        <v>690.621445178986</v>
      </c>
      <c r="J476" s="58"/>
      <c r="K476" s="21">
        <v>20255.33</v>
      </c>
      <c r="L476" s="21">
        <v>20254.85</v>
      </c>
      <c r="M476" s="21">
        <v>2.36974662963242E-5</v>
      </c>
      <c r="N476" s="21">
        <v>6663.02396297455</v>
      </c>
      <c r="O476" s="58"/>
      <c r="P476" s="21">
        <v>19816.02</v>
      </c>
      <c r="Q476" s="21">
        <v>18430.2304158972</v>
      </c>
      <c r="R476" s="21">
        <v>0.0699327909490808</v>
      </c>
      <c r="S476" s="21">
        <v>7201.15225505829</v>
      </c>
      <c r="T476" s="58"/>
      <c r="U476" s="93">
        <v>19917.98</v>
      </c>
      <c r="V476" s="93">
        <v>17066.8419716346</v>
      </c>
      <c r="W476" s="93">
        <v>0.143143934694449</v>
      </c>
      <c r="X476" s="93">
        <v>7200.01936149597</v>
      </c>
      <c r="Y476" s="58"/>
      <c r="Z476" s="21">
        <v>19099.69</v>
      </c>
      <c r="AA476" s="21">
        <v>15606.4601536049</v>
      </c>
      <c r="AB476" s="21">
        <v>0.182894583440628</v>
      </c>
      <c r="AC476" s="21">
        <v>7201.42949700356</v>
      </c>
      <c r="AD476" s="58"/>
      <c r="AE476" s="21">
        <v>19643.43</v>
      </c>
      <c r="AF476" s="21">
        <v>19643.43</v>
      </c>
      <c r="AG476" s="21">
        <v>0.0</v>
      </c>
      <c r="AH476" s="21">
        <v>6660.64660263062</v>
      </c>
      <c r="AI476" s="58"/>
      <c r="AJ476" s="21">
        <v>22340.44</v>
      </c>
      <c r="AK476" s="21">
        <v>22340.44</v>
      </c>
      <c r="AL476" s="21">
        <v>0.0</v>
      </c>
      <c r="AM476" s="21">
        <v>1107.72840213776</v>
      </c>
      <c r="AN476" s="58"/>
    </row>
    <row r="477">
      <c r="E477" s="68" t="s">
        <v>48</v>
      </c>
      <c r="F477" s="21">
        <v>19527.22</v>
      </c>
      <c r="G477" s="21">
        <v>19527.22</v>
      </c>
      <c r="H477" s="21">
        <v>0.0</v>
      </c>
      <c r="I477" s="21">
        <v>22.103431224823</v>
      </c>
      <c r="J477" s="58"/>
      <c r="K477" s="61">
        <v>17540.61</v>
      </c>
      <c r="L477" s="61">
        <v>17540.61</v>
      </c>
      <c r="M477" s="61">
        <v>0.0</v>
      </c>
      <c r="N477" s="61">
        <v>70.7641189098358</v>
      </c>
      <c r="O477" s="58"/>
      <c r="P477" s="21">
        <v>16426.28</v>
      </c>
      <c r="Q477" s="21">
        <v>16426.28</v>
      </c>
      <c r="R477" s="21">
        <v>0.0</v>
      </c>
      <c r="S477" s="21">
        <v>1180.84122991562</v>
      </c>
      <c r="T477" s="58"/>
      <c r="U477" s="93">
        <v>15664.23</v>
      </c>
      <c r="V477" s="93">
        <v>15664.23</v>
      </c>
      <c r="W477" s="93">
        <v>0.0</v>
      </c>
      <c r="X477" s="93">
        <v>4352.26721096039</v>
      </c>
      <c r="Y477" s="58"/>
      <c r="Z477" s="21">
        <v>15659.6799999948</v>
      </c>
      <c r="AA477" s="21">
        <v>14826.1807847704</v>
      </c>
      <c r="AB477" s="21">
        <v>0.053225814015657</v>
      </c>
      <c r="AC477" s="21">
        <v>7210.20705008507</v>
      </c>
      <c r="AD477" s="58"/>
      <c r="AE477" s="21">
        <v>16284.17</v>
      </c>
      <c r="AF477" s="21">
        <v>16284.17</v>
      </c>
      <c r="AG477" s="21">
        <v>0.0</v>
      </c>
      <c r="AH477" s="21">
        <v>649.38551568985</v>
      </c>
      <c r="AI477" s="58"/>
      <c r="AJ477" s="21">
        <v>19527.22</v>
      </c>
      <c r="AK477" s="21">
        <v>19527.22</v>
      </c>
      <c r="AL477" s="21">
        <v>0.0</v>
      </c>
      <c r="AM477" s="21">
        <v>36.7040479183197</v>
      </c>
      <c r="AN477" s="58"/>
    </row>
    <row r="478">
      <c r="E478" s="68" t="s">
        <v>49</v>
      </c>
      <c r="F478" s="21">
        <v>21263.39</v>
      </c>
      <c r="G478" s="21">
        <v>21263.39</v>
      </c>
      <c r="H478" s="21">
        <v>0.0</v>
      </c>
      <c r="I478" s="21">
        <v>55.5257380008698</v>
      </c>
      <c r="J478" s="58"/>
      <c r="K478" s="21">
        <v>18400.41</v>
      </c>
      <c r="L478" s="21">
        <v>18400.41</v>
      </c>
      <c r="M478" s="21">
        <v>0.0</v>
      </c>
      <c r="N478" s="21">
        <v>819.834448575974</v>
      </c>
      <c r="O478" s="58"/>
      <c r="P478" s="21">
        <v>17679.44</v>
      </c>
      <c r="Q478" s="21">
        <v>17679.44</v>
      </c>
      <c r="R478" s="21">
        <v>0.0</v>
      </c>
      <c r="S478" s="21">
        <v>6450.91963410377</v>
      </c>
      <c r="T478" s="58"/>
      <c r="U478" s="93">
        <v>17180.67</v>
      </c>
      <c r="V478" s="93">
        <v>15991.638559075</v>
      </c>
      <c r="W478" s="93">
        <v>0.069207512915676</v>
      </c>
      <c r="X478" s="93">
        <v>7204.88119220734</v>
      </c>
      <c r="Y478" s="58"/>
      <c r="Z478" s="21">
        <v>17112.9599999999</v>
      </c>
      <c r="AA478" s="21">
        <v>15186.0941311015</v>
      </c>
      <c r="AB478" s="21">
        <v>0.112596877974262</v>
      </c>
      <c r="AC478" s="21">
        <v>7208.08262300491</v>
      </c>
      <c r="AD478" s="58"/>
      <c r="AE478" s="21">
        <v>17934.51</v>
      </c>
      <c r="AF478" s="21">
        <v>17934.51</v>
      </c>
      <c r="AG478" s="21">
        <v>0.0</v>
      </c>
      <c r="AH478" s="21">
        <v>791.301317930222</v>
      </c>
      <c r="AI478" s="58"/>
      <c r="AJ478" s="21">
        <v>21111.43</v>
      </c>
      <c r="AK478" s="21">
        <v>21111.43</v>
      </c>
      <c r="AL478" s="21">
        <v>0.0</v>
      </c>
      <c r="AM478" s="21">
        <v>50.9118373394013</v>
      </c>
      <c r="AN478" s="58"/>
    </row>
    <row r="479">
      <c r="E479" s="68" t="s">
        <v>50</v>
      </c>
      <c r="F479" s="21">
        <v>23608.44</v>
      </c>
      <c r="G479" s="21">
        <v>23608.44</v>
      </c>
      <c r="H479" s="21">
        <v>0.0</v>
      </c>
      <c r="I479" s="21">
        <v>518.935369968414</v>
      </c>
      <c r="J479" s="58"/>
      <c r="K479" s="21">
        <v>21979.38</v>
      </c>
      <c r="L479" s="21">
        <v>21978.21</v>
      </c>
      <c r="M479" s="21">
        <v>5.3231710812675E-5</v>
      </c>
      <c r="N479" s="21">
        <v>5671.02957081795</v>
      </c>
      <c r="O479" s="58"/>
      <c r="P479" s="21">
        <v>20173.1</v>
      </c>
      <c r="Q479" s="21">
        <v>18840.7435977722</v>
      </c>
      <c r="R479" s="21">
        <v>0.0660461903340485</v>
      </c>
      <c r="S479" s="21">
        <v>7199.64863109589</v>
      </c>
      <c r="T479" s="58"/>
      <c r="U479" s="93">
        <v>19936.1</v>
      </c>
      <c r="V479" s="93">
        <v>17087.7982782311</v>
      </c>
      <c r="W479" s="93">
        <v>0.142871560724963</v>
      </c>
      <c r="X479" s="93">
        <v>7202.53091788292</v>
      </c>
      <c r="Y479" s="58"/>
      <c r="Z479" s="21">
        <v>19987.5</v>
      </c>
      <c r="AA479" s="21">
        <v>16272.0114808245</v>
      </c>
      <c r="AB479" s="21">
        <v>0.185890607588517</v>
      </c>
      <c r="AC479" s="21">
        <v>7210.4199450016</v>
      </c>
      <c r="AD479" s="58"/>
      <c r="AE479" s="21">
        <v>20588.43</v>
      </c>
      <c r="AF479" s="21">
        <v>20588.43</v>
      </c>
      <c r="AG479" s="21">
        <v>0.0</v>
      </c>
      <c r="AH479" s="21">
        <v>6247.36307001114</v>
      </c>
      <c r="AI479" s="58"/>
      <c r="AJ479" s="21">
        <v>23608.44</v>
      </c>
      <c r="AK479" s="21">
        <v>23608.44</v>
      </c>
      <c r="AL479" s="21">
        <v>0.0</v>
      </c>
      <c r="AM479" s="21">
        <v>425.098503112793</v>
      </c>
      <c r="AN479" s="58"/>
    </row>
    <row r="480">
      <c r="E480" s="68" t="s">
        <v>51</v>
      </c>
      <c r="F480" s="21">
        <v>25858.11</v>
      </c>
      <c r="G480" s="21">
        <v>25858.11</v>
      </c>
      <c r="H480" s="21">
        <v>0.0</v>
      </c>
      <c r="I480" s="21">
        <v>436.229504346848</v>
      </c>
      <c r="J480" s="58"/>
      <c r="K480" s="21">
        <v>23349.64</v>
      </c>
      <c r="L480" s="21">
        <v>22797.2677685361</v>
      </c>
      <c r="M480" s="21">
        <v>0.0236565630760846</v>
      </c>
      <c r="N480" s="21">
        <v>7207.96179866791</v>
      </c>
      <c r="O480" s="58"/>
      <c r="P480" s="21">
        <v>23100.07</v>
      </c>
      <c r="Q480" s="21">
        <v>21261.6964757032</v>
      </c>
      <c r="R480" s="21">
        <v>0.0795830282893883</v>
      </c>
      <c r="S480" s="21">
        <v>7200.65765094757</v>
      </c>
      <c r="T480" s="58"/>
      <c r="U480" s="93">
        <v>22881.88</v>
      </c>
      <c r="V480" s="93">
        <v>20449.8842529761</v>
      </c>
      <c r="W480" s="93">
        <v>0.106284787221325</v>
      </c>
      <c r="X480" s="93">
        <v>7200.94672822952</v>
      </c>
      <c r="Y480" s="58"/>
      <c r="Z480" s="21">
        <v>22235.88</v>
      </c>
      <c r="AA480" s="21">
        <v>18982.0727578946</v>
      </c>
      <c r="AB480" s="21">
        <v>0.146331390622067</v>
      </c>
      <c r="AC480" s="21">
        <v>7202.17062187195</v>
      </c>
      <c r="AD480" s="58"/>
      <c r="AE480" s="21">
        <v>22973.94</v>
      </c>
      <c r="AF480" s="21">
        <v>22973.94</v>
      </c>
      <c r="AG480" s="21">
        <v>0.0</v>
      </c>
      <c r="AH480" s="21">
        <v>5906.39216017723</v>
      </c>
      <c r="AI480" s="58"/>
      <c r="AJ480" s="21">
        <v>25858.11</v>
      </c>
      <c r="AK480" s="21">
        <v>25858.11</v>
      </c>
      <c r="AL480" s="21">
        <v>0.0</v>
      </c>
      <c r="AM480" s="21">
        <v>1343.19567513466</v>
      </c>
      <c r="AN480" s="58"/>
    </row>
    <row r="481">
      <c r="E481" s="57" t="s">
        <v>21</v>
      </c>
      <c r="F481" s="26">
        <f t="shared" ref="F481:G481" si="390">AVERAGE(F476:F480)</f>
        <v>22519.52</v>
      </c>
      <c r="G481" s="26">
        <f t="shared" si="390"/>
        <v>22519.52</v>
      </c>
      <c r="H481" s="26">
        <f>100*AVERAGE(H476:H480)</f>
        <v>0</v>
      </c>
      <c r="I481" s="26">
        <f>AVERAGE(I476:I480)</f>
        <v>344.6830977</v>
      </c>
      <c r="J481" s="59" t="str">
        <f>IF(MAX(ABS($F481-INDIRECT("'summary | ALG^({\gamma}) (high cost instances)'!F"&amp;ROW('summary | ALG^({gamma}) (low co'!$F$14)+(ROW()-19)/6)), ABS($G481-INDIRECT("'summary | ALG^({\gamma}) (high cost instances)'!G"&amp;ROW('summary | ALG^({gamma}) (low co'!$G$14)+(ROW()-19)/6)), ABS($H481-INDIRECT("'summary | ALG^({\gamma}) (high cost instances)'!H"&amp;ROW('summary | ALG^({gamma}) (low co'!$H$14)+(ROW()-19)/6)), ABS($I481-INDIRECT("'summary | ALG^({\gamma}) (high cost instances)'!I"&amp;ROW('summary | ALG^({gamma}) (high c'!$I$14)+(ROW()-19)/6)))&lt;0.001, "ok", "not ok")</f>
        <v>ok</v>
      </c>
      <c r="K481" s="26">
        <f t="shared" ref="K481:L481" si="391">AVERAGE(K476:K480)</f>
        <v>20305.074</v>
      </c>
      <c r="L481" s="26">
        <f t="shared" si="391"/>
        <v>20194.26955</v>
      </c>
      <c r="M481" s="26">
        <f>100*AVERAGE(M476:M480)</f>
        <v>0.4746698451</v>
      </c>
      <c r="N481" s="26">
        <f>AVERAGE(N476:N480)</f>
        <v>4086.52278</v>
      </c>
      <c r="O481" s="59" t="str">
        <f>IF(MAX(ABS(K481-INDIRECT("'summary | ALG^({\gamma}) (high cost instances)'!L"&amp;ROW('summary | ALG^({gamma}) (high c'!$L$14)+(ROW()-19)/6)), ABS(L481-INDIRECT("'summary | ALG^({\gamma}) (high cost instances)'!M"&amp;ROW('summary | ALG^({gamma}) (high c'!$M$14)+(ROW()-19)/6)), ABS($M481-INDIRECT("'summary | ALG^({\gamma}) (high cost instances)'!N"&amp;ROW('summary | ALG^({gamma}) (high c'!$N$14)+(ROW()-19)/6)), ABS($N481-INDIRECT("'summary | ALG^({\gamma}) (high cost instances)'!O"&amp;ROW('summary | ALG^({gamma}) (high c'!$O$14)+(ROW()-19)/6)))&lt;0.01, "ok", "not ok")</f>
        <v>ok</v>
      </c>
      <c r="P481" s="26">
        <f t="shared" ref="P481:Q481" si="392">AVERAGE(P476:P480)</f>
        <v>19438.982</v>
      </c>
      <c r="Q481" s="26">
        <f t="shared" si="392"/>
        <v>18527.6781</v>
      </c>
      <c r="R481" s="26">
        <f>100*AVERAGE(R476:R480)</f>
        <v>4.311240191</v>
      </c>
      <c r="S481" s="26">
        <f>AVERAGE(S476:S480)</f>
        <v>5846.64388</v>
      </c>
      <c r="T481" s="59" t="str">
        <f>IF(MAX(ABS(P481-INDIRECT("'summary | ALG^({\gamma}) (high cost instances)'!R"&amp;ROW('summary | ALG^({gamma}) (high c'!R$14)+(ROW()-19)/6)), ABS(Q481-INDIRECT("'summary | ALG^({\gamma}) (high cost instances)'!S"&amp;ROW('summary | ALG^({gamma}) (high c'!S$14)+(ROW()-19)/6)), ABS(R481-INDIRECT("'summary | ALG^({\gamma}) (high cost instances)'!T"&amp;ROW('summary | ALG^({gamma}) (high c'!$T$14)+(ROW()-19)/6)), ABS(S481-INDIRECT("'summary | ALG^({\gamma}) (high cost instances)'!U"&amp;ROW('summary | ALG^({gamma}) (high c'!$U$14)+(ROW()-19)/6)))&lt;0.01, "ok", "not ok")</f>
        <v>ok</v>
      </c>
      <c r="U481" s="26">
        <f t="shared" ref="U481:V481" si="393">AVERAGE(U476:U480)</f>
        <v>19116.172</v>
      </c>
      <c r="V481" s="26">
        <f t="shared" si="393"/>
        <v>17252.07861</v>
      </c>
      <c r="W481" s="26">
        <f>100*AVERAGE(W476:W480)</f>
        <v>9.230155911</v>
      </c>
      <c r="X481" s="26">
        <f>AVERAGE(X476:X480)</f>
        <v>6632.129082</v>
      </c>
      <c r="Y481" s="59" t="str">
        <f>IF(MAX(ABS(U481-INDIRECT("'summary | ALG^({\gamma}) (high cost instances)'!X"&amp;ROW('summary | ALG^({gamma}) (high c'!X$14)+(ROW()-19)/6)), ABS(V481-INDIRECT("'summary | ALG^({\gamma}) (high cost instances)'!Y"&amp;ROW('summary | ALG^({gamma}) (high c'!Y$14)+(ROW()-19)/6)), ABS(W481-INDIRECT("'summary | ALG^({\gamma}) (high cost instances)'!Z"&amp;ROW('summary | ALG^({gamma}) (high c'!Z$14)+(ROW()-19)/6)), ABS(X481-INDIRECT("'summary | ALG^({\gamma}) (high cost instances)'!AA"&amp;ROW('summary | ALG^({gamma}) (high c'!AA$14)+(ROW()-19)/6)))&lt;0.00001, "ok", "not ok")</f>
        <v>ok</v>
      </c>
      <c r="Z481" s="26">
        <f t="shared" ref="Z481:AA481" si="394">AVERAGE(Z476:Z480)</f>
        <v>18819.142</v>
      </c>
      <c r="AA481" s="26">
        <f t="shared" si="394"/>
        <v>16174.56386</v>
      </c>
      <c r="AB481" s="26">
        <f>100*AVERAGE(AB476:AB480)</f>
        <v>13.61878547</v>
      </c>
      <c r="AC481" s="26">
        <f>AVERAGE(AC476:AC480)</f>
        <v>7206.461947</v>
      </c>
      <c r="AD481" s="59" t="str">
        <f>IF(MAX(ABS(Z481-INDIRECT("'summary | ALG^({\gamma}) (high cost instances)'!AD"&amp;ROW('summary | ALG^({gamma}) (high c'!AD$14)+(ROW()-19)/6)), ABS(AA481-INDIRECT("'summary | ALG^({\gamma}) (high cost instances)'!AE"&amp;ROW('summary | ALG^({gamma}) (high c'!AE$14)+(ROW()-19)/6)), ABS(AB481-INDIRECT("'summary | ALG^({\gamma}) (high cost instances)'!AF"&amp;ROW('summary | ALG^({gamma}) (high c'!AF$14)+(ROW()-19)/6)), ABS(AC481-INDIRECT("'summary | ALG^({\gamma}) (high cost instances)'!AG"&amp;ROW('summary | ALG^({gamma}) (high c'!AG$14)+(ROW()-19)/6)))&lt;0.01, "ok", "not ok")</f>
        <v>ok</v>
      </c>
      <c r="AE481" s="26">
        <f t="shared" ref="AE481:AF481" si="395">AVERAGE(AE476:AE480)</f>
        <v>19484.896</v>
      </c>
      <c r="AF481" s="26">
        <f t="shared" si="395"/>
        <v>19484.896</v>
      </c>
      <c r="AG481" s="26">
        <f>100*AVERAGE(AG476:AG480)</f>
        <v>0</v>
      </c>
      <c r="AH481" s="26">
        <f>AVERAGE(AH476:AH480)</f>
        <v>4051.017733</v>
      </c>
      <c r="AI481" s="59" t="str">
        <f>IF(MAX(ABS(AE481-INDIRECT("'summary | ALG^({\gamma}) (high cost instances)'!AJ"&amp;ROW('summary | ALG^({gamma}) (high c'!$AJ$14)+(ROW()-19)/6)), ABS(AF481-INDIRECT("'summary | ALG^({\gamma}) (high cost instances)'!AK"&amp;ROW('summary | ALG^({gamma}) (high c'!$AK$14)+(ROW()-19)/6)), ABS(AG481-INDIRECT("'summary | ALG^({\gamma}) (high cost instances)'!AL"&amp;ROW('summary | ALG^({gamma}) (high c'!$AL$14)+(ROW()-19)/6)), ABS(AH481-INDIRECT("'summary | ALG^({\gamma}) (high cost instances)'!AM"&amp;ROW('summary | ALG^({gamma}) (high c'!$AM$14)+(ROW()-19)/6)))&lt;0.01, "ok", "not ok")</f>
        <v>ok</v>
      </c>
      <c r="AJ481" s="26">
        <f t="shared" ref="AJ481:AK481" si="396">AVERAGE(AJ476:AJ480)</f>
        <v>22489.128</v>
      </c>
      <c r="AK481" s="26">
        <f t="shared" si="396"/>
        <v>22489.128</v>
      </c>
      <c r="AL481" s="26">
        <f>100*AVERAGE(AL476:AL480)</f>
        <v>0</v>
      </c>
      <c r="AM481" s="26">
        <f>AVERAGE(AM476:AM480)</f>
        <v>592.7276931</v>
      </c>
      <c r="AN481" s="59" t="str">
        <f>IF(MAX(ABS(AJ481-INDIRECT("'summary | ALG^({\gamma}) (high cost instances)'!AV"&amp;ROW('summary | ALG^({gamma}) (high c'!$AV$14)+(ROW()-19)/6)), ABS(AK481-INDIRECT("'summary | ALG^({\gamma}) (high cost instances)'!AW"&amp;ROW('summary | ALG^({gamma}) (high c'!$AW$14)+(ROW()-19)/6)), ABS(AL481-INDIRECT("'summary | ALG^({\gamma}) (high cost instances)'!AX"&amp;ROW('summary | ALG^({gamma}) (high c'!$AX$14)+(ROW()-19)/6)), ABS(AM481-INDIRECT("'summary | ALG^({\gamma}) (high cost instances)'!AY"&amp;ROW('summary | ALG^({gamma}) (high c'!$AY$14)+(ROW()-19)/6)))&lt;0.01, "ok", "not ok")</f>
        <v>ok</v>
      </c>
    </row>
    <row r="482">
      <c r="D482" s="80">
        <v>25.0</v>
      </c>
      <c r="E482" s="68" t="s">
        <v>52</v>
      </c>
      <c r="F482" s="21">
        <v>21841.41</v>
      </c>
      <c r="G482" s="21">
        <v>21841.41</v>
      </c>
      <c r="H482" s="21">
        <v>0.0</v>
      </c>
      <c r="I482" s="21">
        <v>19.5168499946594</v>
      </c>
      <c r="J482" s="58"/>
      <c r="K482" s="21">
        <v>20500.48</v>
      </c>
      <c r="L482" s="21">
        <v>20500.48</v>
      </c>
      <c r="M482" s="21">
        <v>0.0</v>
      </c>
      <c r="N482" s="21">
        <v>100.041703939438</v>
      </c>
      <c r="O482" s="58"/>
      <c r="P482" s="21">
        <v>18360.15</v>
      </c>
      <c r="Q482" s="21">
        <v>18360.15</v>
      </c>
      <c r="R482" s="21">
        <v>0.0</v>
      </c>
      <c r="S482" s="21">
        <v>591.626768112183</v>
      </c>
      <c r="T482" s="58"/>
      <c r="U482" s="93">
        <v>17594.66</v>
      </c>
      <c r="V482" s="93">
        <v>17594.66</v>
      </c>
      <c r="W482" s="93">
        <v>0.0</v>
      </c>
      <c r="X482" s="93">
        <v>5602.48374676704</v>
      </c>
      <c r="Y482" s="58"/>
      <c r="Z482" s="21">
        <v>17609.43</v>
      </c>
      <c r="AA482" s="21">
        <v>16955.4550101178</v>
      </c>
      <c r="AB482" s="21">
        <v>0.037137771630437</v>
      </c>
      <c r="AC482" s="21">
        <v>7215.06068468094</v>
      </c>
      <c r="AD482" s="58"/>
      <c r="AE482" s="21">
        <v>18214.09</v>
      </c>
      <c r="AF482" s="21">
        <v>18214.09</v>
      </c>
      <c r="AG482" s="21">
        <v>0.0</v>
      </c>
      <c r="AH482" s="21">
        <v>493.537250995636</v>
      </c>
      <c r="AI482" s="58"/>
      <c r="AJ482" s="21">
        <v>21854.99</v>
      </c>
      <c r="AK482" s="21">
        <v>21854.99</v>
      </c>
      <c r="AL482" s="21">
        <v>0.0</v>
      </c>
      <c r="AM482" s="21">
        <v>65.8531320095062</v>
      </c>
      <c r="AN482" s="58"/>
    </row>
    <row r="483">
      <c r="E483" s="68" t="s">
        <v>53</v>
      </c>
      <c r="F483" s="21">
        <v>24438.04</v>
      </c>
      <c r="G483" s="21">
        <v>23979.057687256</v>
      </c>
      <c r="H483" s="21">
        <v>0.018781469902822</v>
      </c>
      <c r="I483" s="21">
        <v>7208.29449510574</v>
      </c>
      <c r="J483" s="58"/>
      <c r="K483" s="21">
        <v>22570.81</v>
      </c>
      <c r="L483" s="21">
        <v>21507.3619664315</v>
      </c>
      <c r="M483" s="21">
        <v>0.0471160775164243</v>
      </c>
      <c r="N483" s="21">
        <v>7334.54517412186</v>
      </c>
      <c r="O483" s="58"/>
      <c r="P483" s="21">
        <v>21501.71</v>
      </c>
      <c r="Q483" s="21">
        <v>19355.2423765724</v>
      </c>
      <c r="R483" s="21">
        <v>0.0998277636256635</v>
      </c>
      <c r="S483" s="21">
        <v>7204.68769001961</v>
      </c>
      <c r="T483" s="58"/>
      <c r="U483" s="93">
        <v>22123.43</v>
      </c>
      <c r="V483" s="93">
        <v>17319.8219493948</v>
      </c>
      <c r="W483" s="93">
        <v>0.217127635751112</v>
      </c>
      <c r="X483" s="93">
        <v>7208.86689734459</v>
      </c>
      <c r="Y483" s="58"/>
      <c r="Z483" s="21">
        <v>22497.92</v>
      </c>
      <c r="AA483" s="21">
        <v>15671.644511504</v>
      </c>
      <c r="AB483" s="21">
        <v>0.303418071025942</v>
      </c>
      <c r="AC483" s="21">
        <v>7206.1393661499</v>
      </c>
      <c r="AD483" s="58"/>
      <c r="AE483" s="21">
        <v>22490.61</v>
      </c>
      <c r="AF483" s="21">
        <v>22490.61</v>
      </c>
      <c r="AG483" s="21">
        <v>0.0</v>
      </c>
      <c r="AH483" s="21">
        <v>6803.58353328705</v>
      </c>
      <c r="AI483" s="58"/>
      <c r="AJ483" s="21">
        <v>24546.92</v>
      </c>
      <c r="AK483" s="21">
        <v>24194.92</v>
      </c>
      <c r="AL483" s="21">
        <v>0.0143398845965196</v>
      </c>
      <c r="AM483" s="21">
        <v>7208.75358295441</v>
      </c>
      <c r="AN483" s="58"/>
    </row>
    <row r="484">
      <c r="E484" s="68" t="s">
        <v>54</v>
      </c>
      <c r="F484" s="21">
        <v>26859.86</v>
      </c>
      <c r="G484" s="21">
        <v>26859.86</v>
      </c>
      <c r="H484" s="21">
        <v>0.0</v>
      </c>
      <c r="I484" s="21">
        <v>674.392361402512</v>
      </c>
      <c r="J484" s="58"/>
      <c r="K484" s="21">
        <v>24652.5599413994</v>
      </c>
      <c r="L484" s="21">
        <v>24209.8172882671</v>
      </c>
      <c r="M484" s="21">
        <v>0.0179592972975087</v>
      </c>
      <c r="N484" s="21">
        <v>7202.65099143982</v>
      </c>
      <c r="O484" s="58"/>
      <c r="P484" s="21">
        <v>23573.04</v>
      </c>
      <c r="Q484" s="21">
        <v>22276.0816169603</v>
      </c>
      <c r="R484" s="21">
        <v>0.0550187155767652</v>
      </c>
      <c r="S484" s="21">
        <v>7205.48690414429</v>
      </c>
      <c r="T484" s="58"/>
      <c r="U484" s="93">
        <v>23601.9799863246</v>
      </c>
      <c r="V484" s="93">
        <v>20689.8151426393</v>
      </c>
      <c r="W484" s="93">
        <v>0.12338646356673</v>
      </c>
      <c r="X484" s="93">
        <v>7213.8557600975</v>
      </c>
      <c r="Y484" s="58"/>
      <c r="Z484" s="21">
        <v>23661.48</v>
      </c>
      <c r="AA484" s="21">
        <v>19368.3822933829</v>
      </c>
      <c r="AB484" s="21">
        <v>0.181438257734389</v>
      </c>
      <c r="AC484" s="21">
        <v>7205.50113606453</v>
      </c>
      <c r="AD484" s="58"/>
      <c r="AE484" s="21">
        <v>24361.94</v>
      </c>
      <c r="AF484" s="21">
        <v>24361.94</v>
      </c>
      <c r="AG484" s="21">
        <v>0.0</v>
      </c>
      <c r="AH484" s="21">
        <v>6865.48796820641</v>
      </c>
      <c r="AI484" s="58"/>
      <c r="AJ484" s="21">
        <v>26859.86</v>
      </c>
      <c r="AK484" s="21">
        <v>26859.86</v>
      </c>
      <c r="AL484" s="21">
        <v>0.0</v>
      </c>
      <c r="AM484" s="21">
        <v>1243.20603370667</v>
      </c>
      <c r="AN484" s="58"/>
    </row>
    <row r="485">
      <c r="E485" s="68" t="s">
        <v>55</v>
      </c>
      <c r="F485" s="21">
        <v>22393.13</v>
      </c>
      <c r="G485" s="21">
        <v>22393.13</v>
      </c>
      <c r="H485" s="21">
        <v>0.0</v>
      </c>
      <c r="I485" s="21">
        <v>18.5755085945129</v>
      </c>
      <c r="J485" s="58"/>
      <c r="K485" s="21">
        <v>21414.18</v>
      </c>
      <c r="L485" s="21">
        <v>21414.18</v>
      </c>
      <c r="M485" s="21">
        <v>0.0</v>
      </c>
      <c r="N485" s="21">
        <v>92.6824009418488</v>
      </c>
      <c r="O485" s="58"/>
      <c r="P485" s="21">
        <v>19093.14</v>
      </c>
      <c r="Q485" s="21">
        <v>19093.14</v>
      </c>
      <c r="R485" s="21">
        <v>0.0</v>
      </c>
      <c r="S485" s="21">
        <v>1866.05996394157</v>
      </c>
      <c r="T485" s="58"/>
      <c r="U485" s="93">
        <v>18220.37</v>
      </c>
      <c r="V485" s="93">
        <v>18220.37</v>
      </c>
      <c r="W485" s="93">
        <v>0.0</v>
      </c>
      <c r="X485" s="93">
        <v>6770.61036992073</v>
      </c>
      <c r="Y485" s="58"/>
      <c r="Z485" s="21">
        <v>18307.54</v>
      </c>
      <c r="AA485" s="21">
        <v>17395.7432268467</v>
      </c>
      <c r="AB485" s="21">
        <v>0.049804439763795</v>
      </c>
      <c r="AC485" s="21">
        <v>7207.579693079</v>
      </c>
      <c r="AD485" s="58"/>
      <c r="AE485" s="21">
        <v>18957.27</v>
      </c>
      <c r="AF485" s="21">
        <v>18957.27</v>
      </c>
      <c r="AG485" s="21">
        <v>0.0</v>
      </c>
      <c r="AH485" s="21">
        <v>481.612738132477</v>
      </c>
      <c r="AI485" s="58"/>
      <c r="AJ485" s="21">
        <v>22208.33</v>
      </c>
      <c r="AK485" s="21">
        <v>22208.33</v>
      </c>
      <c r="AL485" s="21">
        <v>0.0</v>
      </c>
      <c r="AM485" s="21">
        <v>42.7035191059113</v>
      </c>
      <c r="AN485" s="58"/>
    </row>
    <row r="486">
      <c r="E486" s="68" t="s">
        <v>56</v>
      </c>
      <c r="F486" s="21">
        <v>27872.08</v>
      </c>
      <c r="G486" s="21">
        <v>27579.08</v>
      </c>
      <c r="H486" s="21">
        <v>0.0105123119623653</v>
      </c>
      <c r="I486" s="21">
        <v>7210.80893492699</v>
      </c>
      <c r="J486" s="58"/>
      <c r="K486" s="21">
        <v>25777.01</v>
      </c>
      <c r="L486" s="21">
        <v>24584.7663479215</v>
      </c>
      <c r="M486" s="21">
        <v>0.0462522089287515</v>
      </c>
      <c r="N486" s="21">
        <v>7198.88573002815</v>
      </c>
      <c r="O486" s="58"/>
      <c r="P486" s="21">
        <v>26059.5799225666</v>
      </c>
      <c r="Q486" s="21">
        <v>23673.7114642572</v>
      </c>
      <c r="R486" s="21">
        <v>0.0915543713827624</v>
      </c>
      <c r="S486" s="21">
        <v>7209.68418502808</v>
      </c>
      <c r="T486" s="58"/>
      <c r="U486" s="93">
        <v>26061.69</v>
      </c>
      <c r="V486" s="93">
        <v>21892.2420118105</v>
      </c>
      <c r="W486" s="93">
        <v>0.159983791848861</v>
      </c>
      <c r="X486" s="93">
        <v>7203.20138716698</v>
      </c>
      <c r="Y486" s="58"/>
      <c r="Z486" s="21">
        <v>24722.82</v>
      </c>
      <c r="AA486" s="21">
        <v>20678.5834808739</v>
      </c>
      <c r="AB486" s="21">
        <v>0.163583139752103</v>
      </c>
      <c r="AC486" s="21">
        <v>7208.05371975899</v>
      </c>
      <c r="AD486" s="58"/>
      <c r="AE486" s="21">
        <v>25529.69</v>
      </c>
      <c r="AF486" s="21">
        <v>25529.69</v>
      </c>
      <c r="AG486" s="21">
        <v>0.0</v>
      </c>
      <c r="AH486" s="21">
        <v>6740.63868713379</v>
      </c>
      <c r="AI486" s="58"/>
      <c r="AJ486" s="21">
        <v>28067.08</v>
      </c>
      <c r="AK486" s="21">
        <v>27629.08</v>
      </c>
      <c r="AL486" s="21">
        <v>0.0156054708933028</v>
      </c>
      <c r="AM486" s="21">
        <v>7200.79179263115</v>
      </c>
      <c r="AN486" s="58"/>
    </row>
    <row r="487">
      <c r="E487" s="57" t="s">
        <v>21</v>
      </c>
      <c r="F487" s="26">
        <f t="shared" ref="F487:G487" si="397">AVERAGE(F482:F486)</f>
        <v>24680.904</v>
      </c>
      <c r="G487" s="26">
        <f t="shared" si="397"/>
        <v>24530.50754</v>
      </c>
      <c r="H487" s="26">
        <f>100*AVERAGE(H482:H486)</f>
        <v>0.5858756373</v>
      </c>
      <c r="I487" s="26">
        <f>AVERAGE(I482:I486)</f>
        <v>3026.31763</v>
      </c>
      <c r="J487" s="59" t="str">
        <f>IF(MAX(ABS($F487-INDIRECT("'summary | ALG^({\gamma}) (high cost instances)'!F"&amp;ROW('summary | ALG^({gamma}) (low co'!$F$14)+(ROW()-19)/6)), ABS($G487-INDIRECT("'summary | ALG^({\gamma}) (high cost instances)'!G"&amp;ROW('summary | ALG^({gamma}) (low co'!$G$14)+(ROW()-19)/6)), ABS($H487-INDIRECT("'summary | ALG^({\gamma}) (high cost instances)'!H"&amp;ROW('summary | ALG^({gamma}) (low co'!$H$14)+(ROW()-19)/6)), ABS($I487-INDIRECT("'summary | ALG^({\gamma}) (high cost instances)'!I"&amp;ROW('summary | ALG^({gamma}) (high c'!$I$14)+(ROW()-19)/6)))&lt;0.001, "ok", "not ok")</f>
        <v>ok</v>
      </c>
      <c r="K487" s="26">
        <f t="shared" ref="K487:L487" si="398">AVERAGE(K482:K486)</f>
        <v>22983.00799</v>
      </c>
      <c r="L487" s="26">
        <f t="shared" si="398"/>
        <v>22443.32112</v>
      </c>
      <c r="M487" s="26">
        <f>100*AVERAGE(M482:M486)</f>
        <v>2.226551675</v>
      </c>
      <c r="N487" s="26">
        <f>AVERAGE(N482:N486)</f>
        <v>4385.7612</v>
      </c>
      <c r="O487" s="59" t="str">
        <f>IF(MAX(ABS(K487-INDIRECT("'summary | ALG^({\gamma}) (high cost instances)'!L"&amp;ROW('summary | ALG^({gamma}) (high c'!$L$14)+(ROW()-19)/6)), ABS(L487-INDIRECT("'summary | ALG^({\gamma}) (high cost instances)'!M"&amp;ROW('summary | ALG^({gamma}) (high c'!$M$14)+(ROW()-19)/6)), ABS($M487-INDIRECT("'summary | ALG^({\gamma}) (high cost instances)'!N"&amp;ROW('summary | ALG^({gamma}) (high c'!$N$14)+(ROW()-19)/6)), ABS($N487-INDIRECT("'summary | ALG^({\gamma}) (high cost instances)'!O"&amp;ROW('summary | ALG^({gamma}) (high c'!$O$14)+(ROW()-19)/6)))&lt;0.01, "ok", "not ok")</f>
        <v>ok</v>
      </c>
      <c r="P487" s="26">
        <f t="shared" ref="P487:Q487" si="399">AVERAGE(P482:P486)</f>
        <v>21717.52398</v>
      </c>
      <c r="Q487" s="26">
        <f t="shared" si="399"/>
        <v>20551.66509</v>
      </c>
      <c r="R487" s="26">
        <f>100*AVERAGE(R482:R486)</f>
        <v>4.928017012</v>
      </c>
      <c r="S487" s="26">
        <f>AVERAGE(S482:S486)</f>
        <v>4815.509102</v>
      </c>
      <c r="T487" s="59" t="str">
        <f>IF(MAX(ABS(P487-INDIRECT("'summary | ALG^({\gamma}) (high cost instances)'!R"&amp;ROW('summary | ALG^({gamma}) (high c'!R$14)+(ROW()-19)/6)), ABS(Q487-INDIRECT("'summary | ALG^({\gamma}) (high cost instances)'!S"&amp;ROW('summary | ALG^({gamma}) (high c'!S$14)+(ROW()-19)/6)), ABS(R487-INDIRECT("'summary | ALG^({\gamma}) (high cost instances)'!T"&amp;ROW('summary | ALG^({gamma}) (high c'!$T$14)+(ROW()-19)/6)), ABS(S487-INDIRECT("'summary | ALG^({\gamma}) (high cost instances)'!U"&amp;ROW('summary | ALG^({gamma}) (high c'!$U$14)+(ROW()-19)/6)))&lt;0.01, "ok", "not ok")</f>
        <v>ok</v>
      </c>
      <c r="U487" s="26">
        <f t="shared" ref="U487:V487" si="400">AVERAGE(U482:U486)</f>
        <v>21520.426</v>
      </c>
      <c r="V487" s="26">
        <f t="shared" si="400"/>
        <v>19143.38182</v>
      </c>
      <c r="W487" s="26">
        <f>100*AVERAGE(W482:W486)</f>
        <v>10.00995782</v>
      </c>
      <c r="X487" s="26">
        <f>AVERAGE(X482:X486)</f>
        <v>6799.803632</v>
      </c>
      <c r="Y487" s="59" t="str">
        <f>IF(MAX(ABS(U487-INDIRECT("'summary | ALG^({\gamma}) (high cost instances)'!X"&amp;ROW('summary | ALG^({gamma}) (high c'!X$14)+(ROW()-19)/6)), ABS(V487-INDIRECT("'summary | ALG^({\gamma}) (high cost instances)'!Y"&amp;ROW('summary | ALG^({gamma}) (high c'!Y$14)+(ROW()-19)/6)), ABS(W487-INDIRECT("'summary | ALG^({\gamma}) (high cost instances)'!Z"&amp;ROW('summary | ALG^({gamma}) (high c'!Z$14)+(ROW()-19)/6)), ABS(X487-INDIRECT("'summary | ALG^({\gamma}) (high cost instances)'!AA"&amp;ROW('summary | ALG^({gamma}) (high c'!AA$14)+(ROW()-19)/6)))&lt;0.00001, "ok", "not ok")</f>
        <v>ok</v>
      </c>
      <c r="Z487" s="26">
        <f t="shared" ref="Z487:AA487" si="401">AVERAGE(Z482:Z486)</f>
        <v>21359.838</v>
      </c>
      <c r="AA487" s="26">
        <f t="shared" si="401"/>
        <v>18013.9617</v>
      </c>
      <c r="AB487" s="26">
        <f>100*AVERAGE(AB482:AB486)</f>
        <v>14.7076336</v>
      </c>
      <c r="AC487" s="26">
        <f>AVERAGE(AC482:AC486)</f>
        <v>7208.46692</v>
      </c>
      <c r="AD487" s="59" t="str">
        <f>IF(MAX(ABS(Z487-INDIRECT("'summary | ALG^({\gamma}) (high cost instances)'!AD"&amp;ROW('summary | ALG^({gamma}) (high c'!AD$14)+(ROW()-19)/6)), ABS(AA487-INDIRECT("'summary | ALG^({\gamma}) (high cost instances)'!AE"&amp;ROW('summary | ALG^({gamma}) (high c'!AE$14)+(ROW()-19)/6)), ABS(AB487-INDIRECT("'summary | ALG^({\gamma}) (high cost instances)'!AF"&amp;ROW('summary | ALG^({gamma}) (high c'!AF$14)+(ROW()-19)/6)), ABS(AC487-INDIRECT("'summary | ALG^({\gamma}) (high cost instances)'!AG"&amp;ROW('summary | ALG^({gamma}) (high c'!AG$14)+(ROW()-19)/6)))&lt;0.01, "ok", "not ok")</f>
        <v>ok</v>
      </c>
      <c r="AE487" s="26">
        <f t="shared" ref="AE487:AF487" si="402">AVERAGE(AE482:AE486)</f>
        <v>21910.72</v>
      </c>
      <c r="AF487" s="26">
        <f t="shared" si="402"/>
        <v>21910.72</v>
      </c>
      <c r="AG487" s="26">
        <f>100*AVERAGE(AG482:AG486)</f>
        <v>0</v>
      </c>
      <c r="AH487" s="26">
        <f>AVERAGE(AH482:AH486)</f>
        <v>4276.972036</v>
      </c>
      <c r="AI487" s="59" t="str">
        <f>IF(MAX(ABS(AE487-INDIRECT("'summary | ALG^({\gamma}) (high cost instances)'!AJ"&amp;ROW('summary | ALG^({gamma}) (high c'!$AJ$14)+(ROW()-19)/6)), ABS(AF487-INDIRECT("'summary | ALG^({\gamma}) (high cost instances)'!AK"&amp;ROW('summary | ALG^({gamma}) (high c'!$AK$14)+(ROW()-19)/6)), ABS(AG487-INDIRECT("'summary | ALG^({\gamma}) (high cost instances)'!AL"&amp;ROW('summary | ALG^({gamma}) (high c'!$AL$14)+(ROW()-19)/6)), ABS(AH487-INDIRECT("'summary | ALG^({\gamma}) (high cost instances)'!AM"&amp;ROW('summary | ALG^({gamma}) (high c'!$AM$14)+(ROW()-19)/6)))&lt;0.01, "ok", "not ok")</f>
        <v>ok</v>
      </c>
      <c r="AJ487" s="26">
        <f t="shared" ref="AJ487:AK487" si="403">AVERAGE(AJ482:AJ486)</f>
        <v>24707.436</v>
      </c>
      <c r="AK487" s="26">
        <f t="shared" si="403"/>
        <v>24549.436</v>
      </c>
      <c r="AL487" s="26">
        <f>100*AVERAGE(AL482:AL486)</f>
        <v>0.5989071098</v>
      </c>
      <c r="AM487" s="26">
        <f>AVERAGE(AM482:AM486)</f>
        <v>3152.261612</v>
      </c>
      <c r="AN487" s="59" t="str">
        <f>IF(MAX(ABS(AJ487-INDIRECT("'summary | ALG^({\gamma}) (high cost instances)'!AV"&amp;ROW('summary | ALG^({gamma}) (high c'!$AV$14)+(ROW()-19)/6)), ABS(AK487-INDIRECT("'summary | ALG^({\gamma}) (high cost instances)'!AW"&amp;ROW('summary | ALG^({gamma}) (high c'!$AW$14)+(ROW()-19)/6)), ABS(AL487-INDIRECT("'summary | ALG^({\gamma}) (high cost instances)'!AX"&amp;ROW('summary | ALG^({gamma}) (high c'!$AX$14)+(ROW()-19)/6)), ABS(AM487-INDIRECT("'summary | ALG^({\gamma}) (high cost instances)'!AY"&amp;ROW('summary | ALG^({gamma}) (high c'!$AY$14)+(ROW()-19)/6)))&lt;0.01, "ok", "not ok")</f>
        <v>ok</v>
      </c>
    </row>
    <row r="488">
      <c r="D488" s="80">
        <v>30.0</v>
      </c>
      <c r="E488" s="68" t="s">
        <v>57</v>
      </c>
      <c r="F488" s="21">
        <v>30056.37</v>
      </c>
      <c r="G488" s="21">
        <v>30054.37</v>
      </c>
      <c r="H488" s="21">
        <v>6.65416349346245E-5</v>
      </c>
      <c r="I488" s="21">
        <v>2226.5922088623</v>
      </c>
      <c r="J488" s="58"/>
      <c r="K488" s="21">
        <v>28992.5499769911</v>
      </c>
      <c r="L488" s="21">
        <v>27875.460648817</v>
      </c>
      <c r="M488" s="21">
        <v>0.0385302199723949</v>
      </c>
      <c r="N488" s="21">
        <v>7201.80323529243</v>
      </c>
      <c r="O488" s="58"/>
      <c r="P488" s="21">
        <v>28920.16</v>
      </c>
      <c r="Q488" s="21">
        <v>25648.3326382801</v>
      </c>
      <c r="R488" s="21">
        <v>0.113133100291281</v>
      </c>
      <c r="S488" s="21">
        <v>7199.04209589958</v>
      </c>
      <c r="T488" s="58"/>
      <c r="U488" s="93">
        <v>28219.34</v>
      </c>
      <c r="V488" s="93">
        <v>23464.4585730852</v>
      </c>
      <c r="W488" s="93">
        <v>0.168497258508344</v>
      </c>
      <c r="X488" s="93">
        <v>7199.83188509941</v>
      </c>
      <c r="Y488" s="58"/>
      <c r="Z488" s="21">
        <v>28034.36</v>
      </c>
      <c r="AA488" s="21">
        <v>21821.1585464168</v>
      </c>
      <c r="AB488" s="21">
        <v>0.221628082595188</v>
      </c>
      <c r="AC488" s="21">
        <v>7200.1412062645</v>
      </c>
      <c r="AD488" s="58"/>
      <c r="AE488" s="21">
        <v>28363.84</v>
      </c>
      <c r="AF488" s="21">
        <v>28363.84</v>
      </c>
      <c r="AG488" s="21">
        <v>0.0</v>
      </c>
      <c r="AH488" s="21">
        <v>6877.2588570118</v>
      </c>
      <c r="AI488" s="58"/>
      <c r="AJ488" s="21">
        <v>30056.37</v>
      </c>
      <c r="AK488" s="21">
        <v>30056.37</v>
      </c>
      <c r="AL488" s="21">
        <v>0.0</v>
      </c>
      <c r="AM488" s="21">
        <v>2059.50887870789</v>
      </c>
      <c r="AN488" s="58"/>
    </row>
    <row r="489">
      <c r="E489" s="68" t="s">
        <v>58</v>
      </c>
      <c r="F489" s="21">
        <v>26679.13</v>
      </c>
      <c r="G489" s="21">
        <v>26679.13</v>
      </c>
      <c r="H489" s="21">
        <v>0.0</v>
      </c>
      <c r="I489" s="21">
        <v>317.069185972214</v>
      </c>
      <c r="J489" s="58"/>
      <c r="K489" s="21">
        <v>24259.37</v>
      </c>
      <c r="L489" s="21">
        <v>24259.37</v>
      </c>
      <c r="M489" s="21">
        <v>0.0</v>
      </c>
      <c r="N489" s="21">
        <v>3076.42259407043</v>
      </c>
      <c r="O489" s="58"/>
      <c r="P489" s="21">
        <v>23167.79</v>
      </c>
      <c r="Q489" s="21">
        <v>22375.3065402712</v>
      </c>
      <c r="R489" s="21">
        <v>0.0342062604904819</v>
      </c>
      <c r="S489" s="21">
        <v>7201.15241312981</v>
      </c>
      <c r="T489" s="58"/>
      <c r="U489" s="93">
        <v>23031.46</v>
      </c>
      <c r="V489" s="93">
        <v>20914.2825802656</v>
      </c>
      <c r="W489" s="93">
        <v>0.091925454128152</v>
      </c>
      <c r="X489" s="93">
        <v>7203.14055490494</v>
      </c>
      <c r="Y489" s="58"/>
      <c r="Z489" s="21">
        <v>24043.24</v>
      </c>
      <c r="AA489" s="21">
        <v>19954.9417444022</v>
      </c>
      <c r="AB489" s="21">
        <v>0.170039406319521</v>
      </c>
      <c r="AC489" s="21">
        <v>7200.95962095261</v>
      </c>
      <c r="AD489" s="58"/>
      <c r="AE489" s="21">
        <v>23728.02</v>
      </c>
      <c r="AF489" s="21">
        <v>23728.02</v>
      </c>
      <c r="AG489" s="21">
        <v>0.0</v>
      </c>
      <c r="AH489" s="21">
        <v>6076.3774740696</v>
      </c>
      <c r="AI489" s="58"/>
      <c r="AJ489" s="21">
        <v>26679.13</v>
      </c>
      <c r="AK489" s="21">
        <v>26679.13</v>
      </c>
      <c r="AL489" s="21">
        <v>0.0</v>
      </c>
      <c r="AM489" s="21">
        <v>289.107913017273</v>
      </c>
      <c r="AN489" s="58"/>
    </row>
    <row r="490">
      <c r="E490" s="68" t="s">
        <v>59</v>
      </c>
      <c r="F490" s="21">
        <v>28479.21</v>
      </c>
      <c r="G490" s="21">
        <v>28479.21</v>
      </c>
      <c r="H490" s="21">
        <v>0.0</v>
      </c>
      <c r="I490" s="21">
        <v>193.260588407516</v>
      </c>
      <c r="J490" s="58"/>
      <c r="K490" s="21">
        <v>25680.73</v>
      </c>
      <c r="L490" s="21">
        <v>25678.6384593183</v>
      </c>
      <c r="M490" s="21">
        <v>8.14439730368151E-5</v>
      </c>
      <c r="N490" s="21">
        <v>3008.97685885429</v>
      </c>
      <c r="O490" s="58"/>
      <c r="P490" s="21">
        <v>25344.37</v>
      </c>
      <c r="Q490" s="21">
        <v>25070.6397521354</v>
      </c>
      <c r="R490" s="21">
        <v>0.0108004360678383</v>
      </c>
      <c r="S490" s="21">
        <v>7203.90348982811</v>
      </c>
      <c r="T490" s="58"/>
      <c r="U490" s="93">
        <v>24609.1</v>
      </c>
      <c r="V490" s="93">
        <v>22427.299619067</v>
      </c>
      <c r="W490" s="93">
        <v>0.088658276041505</v>
      </c>
      <c r="X490" s="93">
        <v>7204.65008592606</v>
      </c>
      <c r="Y490" s="58"/>
      <c r="Z490" s="21">
        <v>24398.9998198507</v>
      </c>
      <c r="AA490" s="21">
        <v>21385.8473925568</v>
      </c>
      <c r="AB490" s="21">
        <v>0.123494915756442</v>
      </c>
      <c r="AC490" s="21">
        <v>7203.81026101112</v>
      </c>
      <c r="AD490" s="58"/>
      <c r="AE490" s="21">
        <v>24905.53</v>
      </c>
      <c r="AF490" s="21">
        <v>24905.53</v>
      </c>
      <c r="AG490" s="21">
        <v>0.0</v>
      </c>
      <c r="AH490" s="21">
        <v>5291.40083956718</v>
      </c>
      <c r="AI490" s="58"/>
      <c r="AJ490" s="21">
        <v>28479.21</v>
      </c>
      <c r="AK490" s="21">
        <v>28479.21</v>
      </c>
      <c r="AL490" s="21">
        <v>0.0</v>
      </c>
      <c r="AM490" s="21">
        <v>178.503436326981</v>
      </c>
      <c r="AN490" s="58"/>
    </row>
    <row r="491">
      <c r="E491" s="68" t="s">
        <v>60</v>
      </c>
      <c r="F491" s="21">
        <v>24016.99</v>
      </c>
      <c r="G491" s="21">
        <v>24016.99</v>
      </c>
      <c r="H491" s="21">
        <v>0.0</v>
      </c>
      <c r="I491" s="21">
        <v>79.6459910869598</v>
      </c>
      <c r="J491" s="58"/>
      <c r="K491" s="21">
        <v>23407.38</v>
      </c>
      <c r="L491" s="21">
        <v>23407.38</v>
      </c>
      <c r="M491" s="21">
        <v>0.0</v>
      </c>
      <c r="N491" s="21">
        <v>964.720660924912</v>
      </c>
      <c r="O491" s="58"/>
      <c r="P491" s="21">
        <v>21235.58</v>
      </c>
      <c r="Q491" s="21">
        <v>19769.4766580586</v>
      </c>
      <c r="R491" s="21">
        <v>0.0690399481408753</v>
      </c>
      <c r="S491" s="21">
        <v>7199.36632490158</v>
      </c>
      <c r="T491" s="58"/>
      <c r="U491" s="93">
        <v>20882.12</v>
      </c>
      <c r="V491" s="93">
        <v>18273.2362742465</v>
      </c>
      <c r="W491" s="93">
        <v>0.124933853734845</v>
      </c>
      <c r="X491" s="93">
        <v>7199.58885788918</v>
      </c>
      <c r="Y491" s="58"/>
      <c r="Z491" s="21">
        <v>21844.47</v>
      </c>
      <c r="AA491" s="21">
        <v>16989.49544978</v>
      </c>
      <c r="AB491" s="21">
        <v>0.222251881149781</v>
      </c>
      <c r="AC491" s="21">
        <v>7200.86884474754</v>
      </c>
      <c r="AD491" s="58"/>
      <c r="AE491" s="21">
        <v>21616.32</v>
      </c>
      <c r="AF491" s="21">
        <v>21616.32</v>
      </c>
      <c r="AG491" s="21">
        <v>0.0</v>
      </c>
      <c r="AH491" s="21">
        <v>6751.03974890709</v>
      </c>
      <c r="AI491" s="58"/>
      <c r="AJ491" s="21">
        <v>24062.78</v>
      </c>
      <c r="AK491" s="21">
        <v>24062.78</v>
      </c>
      <c r="AL491" s="21">
        <v>0.0</v>
      </c>
      <c r="AM491" s="21">
        <v>759.326219797134</v>
      </c>
      <c r="AN491" s="58"/>
    </row>
    <row r="492">
      <c r="E492" s="68" t="s">
        <v>61</v>
      </c>
      <c r="F492" s="21">
        <v>25016.37</v>
      </c>
      <c r="G492" s="21">
        <v>24740.37</v>
      </c>
      <c r="H492" s="21">
        <v>0.0110327757384465</v>
      </c>
      <c r="I492" s="21">
        <v>7207.53657388687</v>
      </c>
      <c r="J492" s="58"/>
      <c r="K492" s="21">
        <v>23476.64</v>
      </c>
      <c r="L492" s="21">
        <v>22596.0156520499</v>
      </c>
      <c r="M492" s="21">
        <v>0.0375106637044347</v>
      </c>
      <c r="N492" s="21">
        <v>7201.95182585716</v>
      </c>
      <c r="O492" s="58"/>
      <c r="P492" s="21">
        <v>25320.3</v>
      </c>
      <c r="Q492" s="21">
        <v>21854.5800438921</v>
      </c>
      <c r="R492" s="21">
        <v>0.136875153774163</v>
      </c>
      <c r="S492" s="21">
        <v>7201.0632545948</v>
      </c>
      <c r="T492" s="58"/>
      <c r="U492" s="93">
        <v>22791.39</v>
      </c>
      <c r="V492" s="93">
        <v>18731.4483986537</v>
      </c>
      <c r="W492" s="93">
        <v>0.178134883451437</v>
      </c>
      <c r="X492" s="93">
        <v>7202.2794649601</v>
      </c>
      <c r="Y492" s="58"/>
      <c r="Z492" s="21">
        <v>23467.7</v>
      </c>
      <c r="AA492" s="21">
        <v>17160.6306816379</v>
      </c>
      <c r="AB492" s="21">
        <v>0.268755324056558</v>
      </c>
      <c r="AC492" s="21">
        <v>7200.34360194206</v>
      </c>
      <c r="AD492" s="58"/>
      <c r="AE492" s="21">
        <v>26172.56</v>
      </c>
      <c r="AF492" s="21">
        <v>26172.56</v>
      </c>
      <c r="AG492" s="21">
        <v>0.0</v>
      </c>
      <c r="AH492" s="21">
        <v>6869.0895318985</v>
      </c>
      <c r="AI492" s="58"/>
      <c r="AJ492" s="21">
        <v>25386.65</v>
      </c>
      <c r="AK492" s="21">
        <v>25263.65</v>
      </c>
      <c r="AL492" s="21">
        <v>0.00484506620605698</v>
      </c>
      <c r="AM492" s="21">
        <v>7201.86481118202</v>
      </c>
      <c r="AN492" s="58"/>
    </row>
    <row r="493">
      <c r="E493" s="57" t="s">
        <v>21</v>
      </c>
      <c r="F493" s="26">
        <f t="shared" ref="F493:G493" si="404">AVERAGE(F488:F492)</f>
        <v>26849.614</v>
      </c>
      <c r="G493" s="26">
        <f t="shared" si="404"/>
        <v>26794.014</v>
      </c>
      <c r="H493" s="26">
        <f>100*AVERAGE(H488:H492)</f>
        <v>0.2219863475</v>
      </c>
      <c r="I493" s="26">
        <f>AVERAGE(I488:I492)</f>
        <v>2004.82091</v>
      </c>
      <c r="J493" s="59" t="str">
        <f>IF(MAX(ABS($F493-INDIRECT("'summary | ALG^({\gamma}) (high cost instances)'!F"&amp;ROW('summary | ALG^({gamma}) (low co'!$F$14)+(ROW()-19)/6)), ABS($G493-INDIRECT("'summary | ALG^({\gamma}) (high cost instances)'!G"&amp;ROW('summary | ALG^({gamma}) (low co'!$G$14)+(ROW()-19)/6)), ABS($H493-INDIRECT("'summary | ALG^({\gamma}) (high cost instances)'!H"&amp;ROW('summary | ALG^({gamma}) (low co'!$H$14)+(ROW()-19)/6)), ABS($I493-INDIRECT("'summary | ALG^({\gamma}) (high cost instances)'!I"&amp;ROW('summary | ALG^({gamma}) (high c'!$I$14)+(ROW()-19)/6)))&lt;0.001, "ok", "not ok")</f>
        <v>ok</v>
      </c>
      <c r="K493" s="26">
        <f t="shared" ref="K493:L493" si="405">AVERAGE(K488:K492)</f>
        <v>25163.334</v>
      </c>
      <c r="L493" s="26">
        <f t="shared" si="405"/>
        <v>24763.37295</v>
      </c>
      <c r="M493" s="26">
        <f>100*AVERAGE(M488:M492)</f>
        <v>1.522446553</v>
      </c>
      <c r="N493" s="26">
        <f>AVERAGE(N488:N492)</f>
        <v>4290.775035</v>
      </c>
      <c r="O493" s="59" t="str">
        <f>IF(MAX(ABS(K493-INDIRECT("'summary | ALG^({\gamma}) (high cost instances)'!L"&amp;ROW('summary | ALG^({gamma}) (high c'!$L$14)+(ROW()-19)/6)), ABS(L493-INDIRECT("'summary | ALG^({\gamma}) (high cost instances)'!M"&amp;ROW('summary | ALG^({gamma}) (high c'!$M$14)+(ROW()-19)/6)), ABS($M493-INDIRECT("'summary | ALG^({\gamma}) (high cost instances)'!N"&amp;ROW('summary | ALG^({gamma}) (high c'!$N$14)+(ROW()-19)/6)), ABS($N493-INDIRECT("'summary | ALG^({\gamma}) (high cost instances)'!O"&amp;ROW('summary | ALG^({gamma}) (high c'!$O$14)+(ROW()-19)/6)))&lt;0.01, "ok", "not ok")</f>
        <v>ok</v>
      </c>
      <c r="P493" s="26">
        <f t="shared" ref="P493:Q493" si="406">AVERAGE(P488:P492)</f>
        <v>24797.64</v>
      </c>
      <c r="Q493" s="26">
        <f t="shared" si="406"/>
        <v>22943.66713</v>
      </c>
      <c r="R493" s="26">
        <f>100*AVERAGE(R488:R492)</f>
        <v>7.281097975</v>
      </c>
      <c r="S493" s="26">
        <f>AVERAGE(S488:S492)</f>
        <v>7200.905516</v>
      </c>
      <c r="T493" s="59" t="str">
        <f>IF(MAX(ABS(P493-INDIRECT("'summary | ALG^({\gamma}) (high cost instances)'!R"&amp;ROW('summary | ALG^({gamma}) (high c'!R$14)+(ROW()-19)/6)), ABS(Q493-INDIRECT("'summary | ALG^({\gamma}) (high cost instances)'!S"&amp;ROW('summary | ALG^({gamma}) (high c'!S$14)+(ROW()-19)/6)), ABS(R493-INDIRECT("'summary | ALG^({\gamma}) (high cost instances)'!T"&amp;ROW('summary | ALG^({gamma}) (high c'!$T$14)+(ROW()-19)/6)), ABS(S493-INDIRECT("'summary | ALG^({\gamma}) (high cost instances)'!U"&amp;ROW('summary | ALG^({gamma}) (high c'!$U$14)+(ROW()-19)/6)))&lt;0.01, "ok", "not ok")</f>
        <v>ok</v>
      </c>
      <c r="U493" s="26">
        <f t="shared" ref="U493:V493" si="407">AVERAGE(U488:U492)</f>
        <v>23906.682</v>
      </c>
      <c r="V493" s="26">
        <f t="shared" si="407"/>
        <v>20762.14509</v>
      </c>
      <c r="W493" s="26">
        <f>100*AVERAGE(W488:W492)</f>
        <v>13.04299452</v>
      </c>
      <c r="X493" s="26">
        <f>AVERAGE(X488:X492)</f>
        <v>7201.89817</v>
      </c>
      <c r="Y493" s="59" t="str">
        <f>IF(MAX(ABS(U493-INDIRECT("'summary | ALG^({\gamma}) (high cost instances)'!X"&amp;ROW('summary | ALG^({gamma}) (high c'!X$14)+(ROW()-19)/6)), ABS(V493-INDIRECT("'summary | ALG^({\gamma}) (high cost instances)'!Y"&amp;ROW('summary | ALG^({gamma}) (high c'!Y$14)+(ROW()-19)/6)), ABS(W493-INDIRECT("'summary | ALG^({\gamma}) (high cost instances)'!Z"&amp;ROW('summary | ALG^({gamma}) (high c'!Z$14)+(ROW()-19)/6)), ABS(X493-INDIRECT("'summary | ALG^({\gamma}) (high cost instances)'!AA"&amp;ROW('summary | ALG^({gamma}) (high c'!AA$14)+(ROW()-19)/6)))&lt;0.00001, "ok", "not ok")</f>
        <v>ok</v>
      </c>
      <c r="Z493" s="26">
        <f t="shared" ref="Z493:AA493" si="408">AVERAGE(Z488:Z492)</f>
        <v>24357.75396</v>
      </c>
      <c r="AA493" s="26">
        <f t="shared" si="408"/>
        <v>19462.41476</v>
      </c>
      <c r="AB493" s="26">
        <f>100*AVERAGE(AB488:AB492)</f>
        <v>20.1233922</v>
      </c>
      <c r="AC493" s="26">
        <f>AVERAGE(AC488:AC492)</f>
        <v>7201.224707</v>
      </c>
      <c r="AD493" s="59" t="str">
        <f>IF(MAX(ABS(Z493-INDIRECT("'summary | ALG^({\gamma}) (high cost instances)'!AD"&amp;ROW('summary | ALG^({gamma}) (high c'!AD$14)+(ROW()-19)/6)), ABS(AA493-INDIRECT("'summary | ALG^({\gamma}) (high cost instances)'!AE"&amp;ROW('summary | ALG^({gamma}) (high c'!AE$14)+(ROW()-19)/6)), ABS(AB493-INDIRECT("'summary | ALG^({\gamma}) (high cost instances)'!AF"&amp;ROW('summary | ALG^({gamma}) (high c'!AF$14)+(ROW()-19)/6)), ABS(AC493-INDIRECT("'summary | ALG^({\gamma}) (high cost instances)'!AG"&amp;ROW('summary | ALG^({gamma}) (high c'!AG$14)+(ROW()-19)/6)))&lt;0.01, "ok", "not ok")</f>
        <v>ok</v>
      </c>
      <c r="AE493" s="26">
        <f t="shared" ref="AE493:AF493" si="409">AVERAGE(AE488:AE492)</f>
        <v>24957.254</v>
      </c>
      <c r="AF493" s="26">
        <f t="shared" si="409"/>
        <v>24957.254</v>
      </c>
      <c r="AG493" s="26">
        <f>100*AVERAGE(AG488:AG492)</f>
        <v>0</v>
      </c>
      <c r="AH493" s="26">
        <f>AVERAGE(AH488:AH492)</f>
        <v>6373.03329</v>
      </c>
      <c r="AI493" s="59" t="str">
        <f>IF(MAX(ABS(AE493-INDIRECT("'summary | ALG^({\gamma}) (high cost instances)'!AJ"&amp;ROW('summary | ALG^({gamma}) (high c'!$AJ$14)+(ROW()-19)/6)), ABS(AF493-INDIRECT("'summary | ALG^({\gamma}) (high cost instances)'!AK"&amp;ROW('summary | ALG^({gamma}) (high c'!$AK$14)+(ROW()-19)/6)), ABS(AG493-INDIRECT("'summary | ALG^({\gamma}) (high cost instances)'!AL"&amp;ROW('summary | ALG^({gamma}) (high c'!$AL$14)+(ROW()-19)/6)), ABS(AH493-INDIRECT("'summary | ALG^({\gamma}) (high cost instances)'!AM"&amp;ROW('summary | ALG^({gamma}) (high c'!$AM$14)+(ROW()-19)/6)))&lt;0.01, "ok", "not ok")</f>
        <v>ok</v>
      </c>
      <c r="AJ493" s="26">
        <f t="shared" ref="AJ493:AK493" si="410">AVERAGE(AJ488:AJ492)</f>
        <v>26932.828</v>
      </c>
      <c r="AK493" s="26">
        <f t="shared" si="410"/>
        <v>26908.228</v>
      </c>
      <c r="AL493" s="26">
        <f>100*AVERAGE(AL488:AL492)</f>
        <v>0.09690132412</v>
      </c>
      <c r="AM493" s="26">
        <f>AVERAGE(AM488:AM492)</f>
        <v>2097.662252</v>
      </c>
      <c r="AN493" s="59" t="str">
        <f>IF(MAX(ABS(AJ493-INDIRECT("'summary | ALG^({\gamma}) (high cost instances)'!AV"&amp;ROW('summary | ALG^({gamma}) (high c'!$AV$14)+(ROW()-19)/6)), ABS(AK493-INDIRECT("'summary | ALG^({\gamma}) (high cost instances)'!AW"&amp;ROW('summary | ALG^({gamma}) (high c'!$AW$14)+(ROW()-19)/6)), ABS(AL493-INDIRECT("'summary | ALG^({\gamma}) (high cost instances)'!AX"&amp;ROW('summary | ALG^({gamma}) (high c'!$AX$14)+(ROW()-19)/6)), ABS(AM493-INDIRECT("'summary | ALG^({\gamma}) (high cost instances)'!AY"&amp;ROW('summary | ALG^({gamma}) (high c'!$AY$14)+(ROW()-19)/6)))&lt;0.01, "ok", "not ok")</f>
        <v>ok</v>
      </c>
    </row>
    <row r="494">
      <c r="B494" s="79"/>
      <c r="E494" s="11"/>
      <c r="F494" s="7"/>
      <c r="G494" s="7"/>
      <c r="H494" s="7"/>
      <c r="I494" s="7"/>
      <c r="J494" s="58"/>
      <c r="K494" s="32"/>
      <c r="L494" s="32"/>
      <c r="M494" s="32"/>
      <c r="N494" s="32"/>
      <c r="O494" s="58"/>
      <c r="U494" s="32"/>
      <c r="V494" s="32"/>
      <c r="W494" s="32"/>
      <c r="X494" s="32"/>
      <c r="Z494" s="63"/>
      <c r="AA494" s="63"/>
      <c r="AB494" s="63"/>
      <c r="AC494" s="63"/>
      <c r="AI494" s="58"/>
      <c r="AN494" s="58"/>
    </row>
    <row r="495">
      <c r="B495" s="79"/>
      <c r="E495" s="6" t="s">
        <v>82</v>
      </c>
      <c r="F495" s="64">
        <f>COUNTIF(F4:F493, "-")</f>
        <v>7</v>
      </c>
      <c r="G495" s="7"/>
      <c r="H495" s="7"/>
      <c r="I495" s="7"/>
      <c r="J495" s="50" t="str">
        <f>IF(COUNTIF(J9:J493, "&lt;&gt;" &amp; "ok") - COUNTBLANK(J9:J493)&gt;0, "not ready", "ready to go")</f>
        <v>ready to go</v>
      </c>
      <c r="K495" s="64">
        <f>COUNTIF(K4:K493, "-")</f>
        <v>2</v>
      </c>
      <c r="L495" s="32"/>
      <c r="M495" s="32"/>
      <c r="N495" s="32"/>
      <c r="O495" s="50" t="str">
        <f>IF(COUNTIF(O9:O493, "&lt;&gt;" &amp; "ok") - COUNTBLANK(O9:O493)&gt;0, "not ready", "ready to go")</f>
        <v>ready to go</v>
      </c>
      <c r="P495" s="64">
        <f>COUNTIF(P4:P493, "-")</f>
        <v>1</v>
      </c>
      <c r="T495" s="50" t="str">
        <f>IF(COUNTIF(T9:T493, "&lt;&gt;" &amp; "ok") - COUNTBLANK(T9:T493)&gt;0, "not ready", "ready to go")</f>
        <v>ready to go</v>
      </c>
      <c r="U495" s="64">
        <f>COUNTIF(U4:U493, "-")</f>
        <v>1</v>
      </c>
      <c r="V495" s="32"/>
      <c r="W495" s="32"/>
      <c r="X495" s="32"/>
      <c r="Y495" s="50" t="str">
        <f>IF(COUNTIF(Y9:Y493, "&lt;&gt;" &amp; "ok") - COUNTBLANK(Y9:Y493)&gt;0, "not ready", "ready to go")</f>
        <v>ready to go</v>
      </c>
      <c r="Z495" s="64">
        <f>COUNTIF(Z4:Z493, "-")</f>
        <v>1</v>
      </c>
      <c r="AA495" s="63"/>
      <c r="AB495" s="63"/>
      <c r="AC495" s="63"/>
      <c r="AD495" s="50" t="str">
        <f>IF(COUNTIF(AD9:AD493, "&lt;&gt;" &amp; "ok") - COUNTBLANK(AD9:AD493)&gt;0, "not ready", "ready to go")</f>
        <v>ready to go</v>
      </c>
      <c r="AE495" s="64">
        <f>COUNTIF(AE4:AE493, "-")</f>
        <v>1</v>
      </c>
      <c r="AI495" s="50" t="str">
        <f>IF(COUNTIF(AI9:AI493, "&lt;&gt;" &amp; "ok") - COUNTBLANK(AI9:AI493)&gt;0, "not ready", "ready to go")</f>
        <v>ready to go</v>
      </c>
      <c r="AJ495" s="64">
        <f>COUNTIF(AJ4:AJ493, "-")</f>
        <v>4</v>
      </c>
      <c r="AN495" s="50" t="str">
        <f>IF(COUNTIF(AN9:AN493, "&lt;&gt;" &amp; "ok") - COUNTBLANK(AN9:AN493)&gt;0, "not ready", "ready to go")</f>
        <v>ready to go</v>
      </c>
    </row>
    <row r="496">
      <c r="B496" s="79"/>
      <c r="E496" s="11"/>
      <c r="F496" s="7"/>
      <c r="G496" s="7"/>
      <c r="H496" s="7"/>
      <c r="I496" s="7"/>
      <c r="J496" s="58"/>
      <c r="K496" s="32"/>
      <c r="L496" s="32"/>
      <c r="M496" s="32"/>
      <c r="N496" s="32"/>
      <c r="O496" s="58"/>
      <c r="U496" s="32"/>
      <c r="V496" s="32"/>
      <c r="W496" s="32"/>
      <c r="X496" s="32"/>
      <c r="Z496" s="63"/>
      <c r="AA496" s="63"/>
      <c r="AB496" s="63"/>
      <c r="AC496" s="63"/>
      <c r="AI496" s="58"/>
      <c r="AN496" s="58"/>
    </row>
    <row r="497">
      <c r="B497" s="79"/>
      <c r="E497" s="11"/>
      <c r="F497" s="7"/>
      <c r="G497" s="7"/>
      <c r="H497" s="7"/>
      <c r="I497" s="7"/>
      <c r="J497" s="58"/>
      <c r="K497" s="32"/>
      <c r="L497" s="32"/>
      <c r="M497" s="32"/>
      <c r="N497" s="32"/>
      <c r="O497" s="58"/>
      <c r="U497" s="32"/>
      <c r="V497" s="32"/>
      <c r="W497" s="32"/>
      <c r="X497" s="32"/>
      <c r="Z497" s="63"/>
      <c r="AA497" s="63"/>
      <c r="AB497" s="63"/>
      <c r="AC497" s="63"/>
      <c r="AI497" s="58"/>
      <c r="AN497" s="58"/>
    </row>
    <row r="498">
      <c r="B498" s="79"/>
      <c r="E498" s="11"/>
      <c r="F498" s="7"/>
      <c r="G498" s="7"/>
      <c r="H498" s="7"/>
      <c r="I498" s="7"/>
      <c r="J498" s="58"/>
      <c r="K498" s="32"/>
      <c r="L498" s="32"/>
      <c r="M498" s="32"/>
      <c r="N498" s="32"/>
      <c r="O498" s="58"/>
      <c r="U498" s="32"/>
      <c r="V498" s="32"/>
      <c r="W498" s="32"/>
      <c r="X498" s="32"/>
      <c r="Z498" s="63"/>
      <c r="AA498" s="63"/>
      <c r="AB498" s="63"/>
      <c r="AC498" s="63"/>
      <c r="AI498" s="58"/>
      <c r="AN498" s="58"/>
    </row>
    <row r="499">
      <c r="B499" s="79"/>
      <c r="E499" s="11"/>
      <c r="F499" s="7"/>
      <c r="G499" s="7"/>
      <c r="H499" s="7"/>
      <c r="I499" s="7"/>
      <c r="J499" s="58"/>
      <c r="K499" s="32"/>
      <c r="L499" s="32"/>
      <c r="M499" s="32"/>
      <c r="N499" s="32"/>
      <c r="O499" s="58"/>
      <c r="U499" s="32"/>
      <c r="V499" s="32"/>
      <c r="W499" s="32"/>
      <c r="X499" s="32"/>
      <c r="Z499" s="63"/>
      <c r="AA499" s="63"/>
      <c r="AB499" s="63"/>
      <c r="AC499" s="63"/>
      <c r="AI499" s="58"/>
      <c r="AN499" s="58"/>
    </row>
    <row r="500">
      <c r="B500" s="79"/>
      <c r="E500" s="11"/>
      <c r="F500" s="7"/>
      <c r="G500" s="7"/>
      <c r="H500" s="7"/>
      <c r="I500" s="7"/>
      <c r="J500" s="58"/>
      <c r="K500" s="32"/>
      <c r="L500" s="32"/>
      <c r="M500" s="32"/>
      <c r="N500" s="32"/>
      <c r="O500" s="58"/>
      <c r="U500" s="32"/>
      <c r="V500" s="32"/>
      <c r="W500" s="32"/>
      <c r="X500" s="32"/>
      <c r="Z500" s="63"/>
      <c r="AA500" s="63"/>
      <c r="AB500" s="63"/>
      <c r="AC500" s="63"/>
      <c r="AI500" s="58"/>
      <c r="AN500" s="58"/>
    </row>
    <row r="501">
      <c r="B501" s="79"/>
      <c r="E501" s="11"/>
      <c r="F501" s="7"/>
      <c r="G501" s="7"/>
      <c r="H501" s="7"/>
      <c r="I501" s="7"/>
      <c r="J501" s="58"/>
      <c r="K501" s="32"/>
      <c r="L501" s="32"/>
      <c r="M501" s="32"/>
      <c r="N501" s="32"/>
      <c r="O501" s="58"/>
      <c r="U501" s="32"/>
      <c r="V501" s="32"/>
      <c r="W501" s="32"/>
      <c r="X501" s="32"/>
      <c r="Z501" s="63"/>
      <c r="AA501" s="63"/>
      <c r="AB501" s="63"/>
      <c r="AC501" s="63"/>
      <c r="AI501" s="58"/>
      <c r="AN501" s="58"/>
    </row>
    <row r="502">
      <c r="B502" s="79"/>
      <c r="E502" s="11"/>
      <c r="F502" s="7"/>
      <c r="G502" s="7"/>
      <c r="H502" s="7"/>
      <c r="I502" s="7"/>
      <c r="J502" s="58"/>
      <c r="K502" s="32"/>
      <c r="L502" s="32"/>
      <c r="M502" s="32"/>
      <c r="N502" s="32"/>
      <c r="O502" s="58"/>
      <c r="U502" s="32"/>
      <c r="V502" s="32"/>
      <c r="W502" s="32"/>
      <c r="X502" s="32"/>
      <c r="Z502" s="63"/>
      <c r="AA502" s="63"/>
      <c r="AB502" s="63"/>
      <c r="AC502" s="63"/>
      <c r="AI502" s="58"/>
      <c r="AN502" s="58"/>
    </row>
    <row r="503">
      <c r="B503" s="79"/>
      <c r="E503" s="11"/>
      <c r="F503" s="7"/>
      <c r="G503" s="7"/>
      <c r="H503" s="7"/>
      <c r="I503" s="7"/>
      <c r="J503" s="58"/>
      <c r="K503" s="32"/>
      <c r="L503" s="32"/>
      <c r="M503" s="32"/>
      <c r="N503" s="32"/>
      <c r="O503" s="58"/>
      <c r="U503" s="32"/>
      <c r="V503" s="32"/>
      <c r="W503" s="32"/>
      <c r="X503" s="32"/>
      <c r="Z503" s="63"/>
      <c r="AA503" s="63"/>
      <c r="AB503" s="63"/>
      <c r="AC503" s="63"/>
      <c r="AI503" s="58"/>
      <c r="AN503" s="58"/>
    </row>
    <row r="504">
      <c r="B504" s="79"/>
      <c r="E504" s="11"/>
      <c r="F504" s="7"/>
      <c r="G504" s="7"/>
      <c r="H504" s="7"/>
      <c r="I504" s="7"/>
      <c r="J504" s="58"/>
      <c r="K504" s="32"/>
      <c r="L504" s="32"/>
      <c r="M504" s="32"/>
      <c r="N504" s="32"/>
      <c r="O504" s="58"/>
      <c r="U504" s="32"/>
      <c r="V504" s="32"/>
      <c r="W504" s="32"/>
      <c r="X504" s="32"/>
      <c r="Z504" s="63"/>
      <c r="AA504" s="63"/>
      <c r="AB504" s="63"/>
      <c r="AC504" s="63"/>
      <c r="AI504" s="58"/>
      <c r="AN504" s="58"/>
    </row>
    <row r="505">
      <c r="B505" s="79"/>
      <c r="E505" s="11"/>
      <c r="F505" s="7"/>
      <c r="G505" s="7"/>
      <c r="H505" s="7"/>
      <c r="I505" s="7"/>
      <c r="J505" s="58"/>
      <c r="K505" s="32"/>
      <c r="L505" s="32"/>
      <c r="M505" s="32"/>
      <c r="N505" s="32"/>
      <c r="O505" s="58"/>
      <c r="U505" s="32"/>
      <c r="V505" s="32"/>
      <c r="W505" s="32"/>
      <c r="X505" s="32"/>
      <c r="Z505" s="63"/>
      <c r="AA505" s="63"/>
      <c r="AB505" s="63"/>
      <c r="AC505" s="63"/>
      <c r="AI505" s="58"/>
      <c r="AN505" s="58"/>
    </row>
    <row r="506">
      <c r="B506" s="79"/>
      <c r="E506" s="11"/>
      <c r="F506" s="7"/>
      <c r="G506" s="7"/>
      <c r="H506" s="7"/>
      <c r="I506" s="7"/>
      <c r="J506" s="58"/>
      <c r="K506" s="32"/>
      <c r="L506" s="32"/>
      <c r="M506" s="32"/>
      <c r="N506" s="32"/>
      <c r="O506" s="58"/>
      <c r="U506" s="32"/>
      <c r="V506" s="32"/>
      <c r="W506" s="32"/>
      <c r="X506" s="32"/>
      <c r="Z506" s="63"/>
      <c r="AA506" s="63"/>
      <c r="AB506" s="63"/>
      <c r="AC506" s="63"/>
      <c r="AI506" s="58"/>
      <c r="AN506" s="58"/>
    </row>
    <row r="507">
      <c r="B507" s="79"/>
      <c r="E507" s="11"/>
      <c r="F507" s="7"/>
      <c r="G507" s="7"/>
      <c r="H507" s="7"/>
      <c r="I507" s="7"/>
      <c r="J507" s="58"/>
      <c r="K507" s="32"/>
      <c r="L507" s="32"/>
      <c r="M507" s="32"/>
      <c r="N507" s="32"/>
      <c r="O507" s="58"/>
      <c r="U507" s="32"/>
      <c r="V507" s="32"/>
      <c r="W507" s="32"/>
      <c r="X507" s="32"/>
      <c r="Z507" s="63"/>
      <c r="AA507" s="63"/>
      <c r="AB507" s="63"/>
      <c r="AC507" s="63"/>
      <c r="AI507" s="58"/>
      <c r="AN507" s="58"/>
    </row>
    <row r="508">
      <c r="B508" s="79"/>
      <c r="E508" s="11"/>
      <c r="F508" s="7"/>
      <c r="G508" s="7"/>
      <c r="H508" s="7"/>
      <c r="I508" s="7"/>
      <c r="J508" s="58"/>
      <c r="K508" s="32"/>
      <c r="L508" s="32"/>
      <c r="M508" s="32"/>
      <c r="N508" s="32"/>
      <c r="O508" s="58"/>
      <c r="U508" s="32"/>
      <c r="V508" s="32"/>
      <c r="W508" s="32"/>
      <c r="X508" s="32"/>
      <c r="Z508" s="63"/>
      <c r="AA508" s="63"/>
      <c r="AB508" s="63"/>
      <c r="AC508" s="63"/>
      <c r="AI508" s="58"/>
      <c r="AN508" s="58"/>
    </row>
    <row r="509">
      <c r="B509" s="79"/>
      <c r="E509" s="11"/>
      <c r="F509" s="7"/>
      <c r="G509" s="7"/>
      <c r="H509" s="7"/>
      <c r="I509" s="7"/>
      <c r="J509" s="58"/>
      <c r="K509" s="32"/>
      <c r="L509" s="32"/>
      <c r="M509" s="32"/>
      <c r="N509" s="32"/>
      <c r="O509" s="58"/>
      <c r="U509" s="32"/>
      <c r="V509" s="32"/>
      <c r="W509" s="32"/>
      <c r="X509" s="32"/>
      <c r="Z509" s="63"/>
      <c r="AA509" s="63"/>
      <c r="AB509" s="63"/>
      <c r="AC509" s="63"/>
      <c r="AI509" s="58"/>
      <c r="AN509" s="58"/>
    </row>
    <row r="510">
      <c r="B510" s="79"/>
      <c r="E510" s="11"/>
      <c r="F510" s="7"/>
      <c r="G510" s="7"/>
      <c r="H510" s="7"/>
      <c r="I510" s="7"/>
      <c r="J510" s="58"/>
      <c r="K510" s="32"/>
      <c r="L510" s="32"/>
      <c r="M510" s="32"/>
      <c r="N510" s="32"/>
      <c r="O510" s="58"/>
      <c r="U510" s="32"/>
      <c r="V510" s="32"/>
      <c r="W510" s="32"/>
      <c r="X510" s="32"/>
      <c r="Z510" s="63"/>
      <c r="AA510" s="63"/>
      <c r="AB510" s="63"/>
      <c r="AC510" s="63"/>
      <c r="AI510" s="58"/>
      <c r="AN510" s="58"/>
    </row>
    <row r="511">
      <c r="B511" s="79"/>
      <c r="E511" s="11"/>
      <c r="F511" s="7"/>
      <c r="G511" s="7"/>
      <c r="H511" s="7"/>
      <c r="I511" s="7"/>
      <c r="J511" s="58"/>
      <c r="K511" s="32"/>
      <c r="L511" s="32"/>
      <c r="M511" s="32"/>
      <c r="N511" s="32"/>
      <c r="O511" s="58"/>
      <c r="U511" s="32"/>
      <c r="V511" s="32"/>
      <c r="W511" s="32"/>
      <c r="X511" s="32"/>
      <c r="Z511" s="63"/>
      <c r="AA511" s="63"/>
      <c r="AB511" s="63"/>
      <c r="AC511" s="63"/>
      <c r="AI511" s="58"/>
      <c r="AN511" s="58"/>
    </row>
    <row r="512">
      <c r="B512" s="79"/>
      <c r="E512" s="11"/>
      <c r="F512" s="7"/>
      <c r="G512" s="7"/>
      <c r="H512" s="7"/>
      <c r="I512" s="7"/>
      <c r="J512" s="58"/>
      <c r="K512" s="32"/>
      <c r="L512" s="32"/>
      <c r="M512" s="32"/>
      <c r="N512" s="32"/>
      <c r="O512" s="58"/>
      <c r="U512" s="32"/>
      <c r="V512" s="32"/>
      <c r="W512" s="32"/>
      <c r="X512" s="32"/>
      <c r="Z512" s="63"/>
      <c r="AA512" s="63"/>
      <c r="AB512" s="63"/>
      <c r="AC512" s="63"/>
      <c r="AI512" s="58"/>
      <c r="AN512" s="58"/>
    </row>
    <row r="513">
      <c r="B513" s="79"/>
      <c r="E513" s="11"/>
      <c r="F513" s="7"/>
      <c r="G513" s="7"/>
      <c r="H513" s="7"/>
      <c r="I513" s="7"/>
      <c r="J513" s="58"/>
      <c r="K513" s="32"/>
      <c r="L513" s="32"/>
      <c r="M513" s="32"/>
      <c r="N513" s="32"/>
      <c r="O513" s="58"/>
      <c r="U513" s="32"/>
      <c r="V513" s="32"/>
      <c r="W513" s="32"/>
      <c r="X513" s="32"/>
      <c r="Z513" s="63"/>
      <c r="AA513" s="63"/>
      <c r="AB513" s="63"/>
      <c r="AC513" s="63"/>
      <c r="AI513" s="58"/>
      <c r="AN513" s="58"/>
    </row>
    <row r="514">
      <c r="B514" s="79"/>
      <c r="E514" s="11"/>
      <c r="F514" s="7"/>
      <c r="G514" s="7"/>
      <c r="H514" s="7"/>
      <c r="I514" s="7"/>
      <c r="J514" s="58"/>
      <c r="K514" s="32"/>
      <c r="L514" s="32"/>
      <c r="M514" s="32"/>
      <c r="N514" s="32"/>
      <c r="O514" s="58"/>
      <c r="U514" s="32"/>
      <c r="V514" s="32"/>
      <c r="W514" s="32"/>
      <c r="X514" s="32"/>
      <c r="Z514" s="63"/>
      <c r="AA514" s="63"/>
      <c r="AB514" s="63"/>
      <c r="AC514" s="63"/>
      <c r="AI514" s="58"/>
      <c r="AN514" s="58"/>
    </row>
    <row r="515">
      <c r="B515" s="79"/>
      <c r="E515" s="11"/>
      <c r="F515" s="7"/>
      <c r="G515" s="7"/>
      <c r="H515" s="7"/>
      <c r="I515" s="7"/>
      <c r="J515" s="58"/>
      <c r="K515" s="32"/>
      <c r="L515" s="32"/>
      <c r="M515" s="32"/>
      <c r="N515" s="32"/>
      <c r="O515" s="58"/>
      <c r="U515" s="32"/>
      <c r="V515" s="32"/>
      <c r="W515" s="32"/>
      <c r="X515" s="32"/>
      <c r="Z515" s="63"/>
      <c r="AA515" s="63"/>
      <c r="AB515" s="63"/>
      <c r="AC515" s="63"/>
      <c r="AI515" s="58"/>
      <c r="AN515" s="58"/>
    </row>
    <row r="516">
      <c r="B516" s="79"/>
      <c r="E516" s="11"/>
      <c r="F516" s="7"/>
      <c r="G516" s="7"/>
      <c r="H516" s="7"/>
      <c r="I516" s="7"/>
      <c r="J516" s="58"/>
      <c r="K516" s="32"/>
      <c r="L516" s="32"/>
      <c r="M516" s="32"/>
      <c r="N516" s="32"/>
      <c r="O516" s="58"/>
      <c r="U516" s="32"/>
      <c r="V516" s="32"/>
      <c r="W516" s="32"/>
      <c r="X516" s="32"/>
      <c r="Z516" s="63"/>
      <c r="AA516" s="63"/>
      <c r="AB516" s="63"/>
      <c r="AC516" s="63"/>
      <c r="AI516" s="58"/>
      <c r="AN516" s="58"/>
    </row>
    <row r="517">
      <c r="B517" s="79"/>
      <c r="E517" s="11"/>
      <c r="F517" s="7"/>
      <c r="G517" s="7"/>
      <c r="H517" s="7"/>
      <c r="I517" s="7"/>
      <c r="J517" s="58"/>
      <c r="K517" s="32"/>
      <c r="L517" s="32"/>
      <c r="M517" s="32"/>
      <c r="N517" s="32"/>
      <c r="O517" s="58"/>
      <c r="U517" s="32"/>
      <c r="V517" s="32"/>
      <c r="W517" s="32"/>
      <c r="X517" s="32"/>
      <c r="Z517" s="63"/>
      <c r="AA517" s="63"/>
      <c r="AB517" s="63"/>
      <c r="AC517" s="63"/>
      <c r="AI517" s="58"/>
      <c r="AN517" s="58"/>
    </row>
    <row r="518">
      <c r="B518" s="79"/>
      <c r="E518" s="11"/>
      <c r="F518" s="7"/>
      <c r="G518" s="7"/>
      <c r="H518" s="7"/>
      <c r="I518" s="7"/>
      <c r="J518" s="58"/>
      <c r="K518" s="32"/>
      <c r="L518" s="32"/>
      <c r="M518" s="32"/>
      <c r="N518" s="32"/>
      <c r="O518" s="58"/>
      <c r="U518" s="32"/>
      <c r="V518" s="32"/>
      <c r="W518" s="32"/>
      <c r="X518" s="32"/>
      <c r="Z518" s="63"/>
      <c r="AA518" s="63"/>
      <c r="AB518" s="63"/>
      <c r="AC518" s="63"/>
      <c r="AI518" s="58"/>
      <c r="AN518" s="58"/>
    </row>
    <row r="519">
      <c r="B519" s="79"/>
      <c r="E519" s="11"/>
      <c r="F519" s="7"/>
      <c r="G519" s="7"/>
      <c r="H519" s="7"/>
      <c r="I519" s="7"/>
      <c r="J519" s="58"/>
      <c r="K519" s="32"/>
      <c r="L519" s="32"/>
      <c r="M519" s="32"/>
      <c r="N519" s="32"/>
      <c r="O519" s="58"/>
      <c r="U519" s="32"/>
      <c r="V519" s="32"/>
      <c r="W519" s="32"/>
      <c r="X519" s="32"/>
      <c r="Z519" s="63"/>
      <c r="AA519" s="63"/>
      <c r="AB519" s="63"/>
      <c r="AC519" s="63"/>
      <c r="AI519" s="58"/>
      <c r="AN519" s="58"/>
    </row>
    <row r="520">
      <c r="B520" s="79"/>
      <c r="E520" s="11"/>
      <c r="F520" s="7"/>
      <c r="G520" s="7"/>
      <c r="H520" s="7"/>
      <c r="I520" s="7"/>
      <c r="J520" s="58"/>
      <c r="K520" s="32"/>
      <c r="L520" s="32"/>
      <c r="M520" s="32"/>
      <c r="N520" s="32"/>
      <c r="O520" s="58"/>
      <c r="U520" s="32"/>
      <c r="V520" s="32"/>
      <c r="W520" s="32"/>
      <c r="X520" s="32"/>
      <c r="Z520" s="63"/>
      <c r="AA520" s="63"/>
      <c r="AB520" s="63"/>
      <c r="AC520" s="63"/>
      <c r="AI520" s="58"/>
      <c r="AN520" s="58"/>
    </row>
    <row r="521">
      <c r="B521" s="79"/>
      <c r="E521" s="11"/>
      <c r="F521" s="7"/>
      <c r="G521" s="7"/>
      <c r="H521" s="7"/>
      <c r="I521" s="7"/>
      <c r="J521" s="58"/>
      <c r="K521" s="32"/>
      <c r="L521" s="32"/>
      <c r="M521" s="32"/>
      <c r="N521" s="32"/>
      <c r="O521" s="58"/>
      <c r="U521" s="32"/>
      <c r="V521" s="32"/>
      <c r="W521" s="32"/>
      <c r="X521" s="32"/>
      <c r="Z521" s="63"/>
      <c r="AA521" s="63"/>
      <c r="AB521" s="63"/>
      <c r="AC521" s="63"/>
      <c r="AI521" s="58"/>
      <c r="AN521" s="58"/>
    </row>
    <row r="522">
      <c r="B522" s="79"/>
      <c r="E522" s="11"/>
      <c r="F522" s="7"/>
      <c r="G522" s="7"/>
      <c r="H522" s="7"/>
      <c r="I522" s="7"/>
      <c r="J522" s="58"/>
      <c r="K522" s="32"/>
      <c r="L522" s="32"/>
      <c r="M522" s="32"/>
      <c r="N522" s="32"/>
      <c r="O522" s="58"/>
      <c r="U522" s="32"/>
      <c r="V522" s="32"/>
      <c r="W522" s="32"/>
      <c r="X522" s="32"/>
      <c r="Z522" s="63"/>
      <c r="AA522" s="63"/>
      <c r="AB522" s="63"/>
      <c r="AC522" s="63"/>
      <c r="AI522" s="58"/>
      <c r="AN522" s="58"/>
    </row>
    <row r="523">
      <c r="B523" s="79"/>
      <c r="E523" s="11"/>
      <c r="F523" s="7"/>
      <c r="G523" s="7"/>
      <c r="H523" s="7"/>
      <c r="I523" s="7"/>
      <c r="J523" s="58"/>
      <c r="K523" s="32"/>
      <c r="L523" s="32"/>
      <c r="M523" s="32"/>
      <c r="N523" s="32"/>
      <c r="O523" s="58"/>
      <c r="U523" s="32"/>
      <c r="V523" s="32"/>
      <c r="W523" s="32"/>
      <c r="X523" s="32"/>
      <c r="Z523" s="63"/>
      <c r="AA523" s="63"/>
      <c r="AB523" s="63"/>
      <c r="AC523" s="63"/>
      <c r="AI523" s="58"/>
      <c r="AN523" s="58"/>
    </row>
    <row r="524">
      <c r="B524" s="79"/>
      <c r="E524" s="11"/>
      <c r="F524" s="7"/>
      <c r="G524" s="7"/>
      <c r="H524" s="7"/>
      <c r="I524" s="7"/>
      <c r="J524" s="58"/>
      <c r="K524" s="32"/>
      <c r="L524" s="32"/>
      <c r="M524" s="32"/>
      <c r="N524" s="32"/>
      <c r="O524" s="58"/>
      <c r="U524" s="32"/>
      <c r="V524" s="32"/>
      <c r="W524" s="32"/>
      <c r="X524" s="32"/>
      <c r="Z524" s="63"/>
      <c r="AA524" s="63"/>
      <c r="AB524" s="63"/>
      <c r="AC524" s="63"/>
      <c r="AI524" s="58"/>
      <c r="AN524" s="58"/>
    </row>
    <row r="525">
      <c r="B525" s="79"/>
      <c r="E525" s="11"/>
      <c r="F525" s="7"/>
      <c r="G525" s="7"/>
      <c r="H525" s="7"/>
      <c r="I525" s="7"/>
      <c r="J525" s="58"/>
      <c r="K525" s="32"/>
      <c r="L525" s="32"/>
      <c r="M525" s="32"/>
      <c r="N525" s="32"/>
      <c r="O525" s="58"/>
      <c r="U525" s="32"/>
      <c r="V525" s="32"/>
      <c r="W525" s="32"/>
      <c r="X525" s="32"/>
      <c r="Z525" s="63"/>
      <c r="AA525" s="63"/>
      <c r="AB525" s="63"/>
      <c r="AC525" s="63"/>
      <c r="AI525" s="58"/>
      <c r="AN525" s="58"/>
    </row>
    <row r="526">
      <c r="B526" s="79"/>
      <c r="E526" s="11"/>
      <c r="F526" s="7"/>
      <c r="G526" s="7"/>
      <c r="H526" s="7"/>
      <c r="I526" s="7"/>
      <c r="J526" s="58"/>
      <c r="K526" s="32"/>
      <c r="L526" s="32"/>
      <c r="M526" s="32"/>
      <c r="N526" s="32"/>
      <c r="O526" s="58"/>
      <c r="U526" s="32"/>
      <c r="V526" s="32"/>
      <c r="W526" s="32"/>
      <c r="X526" s="32"/>
      <c r="Z526" s="63"/>
      <c r="AA526" s="63"/>
      <c r="AB526" s="63"/>
      <c r="AC526" s="63"/>
      <c r="AI526" s="58"/>
      <c r="AN526" s="58"/>
    </row>
    <row r="527">
      <c r="B527" s="79"/>
      <c r="E527" s="11"/>
      <c r="F527" s="7"/>
      <c r="G527" s="7"/>
      <c r="H527" s="7"/>
      <c r="I527" s="7"/>
      <c r="J527" s="58"/>
      <c r="K527" s="32"/>
      <c r="L527" s="32"/>
      <c r="M527" s="32"/>
      <c r="N527" s="32"/>
      <c r="O527" s="58"/>
      <c r="U527" s="32"/>
      <c r="V527" s="32"/>
      <c r="W527" s="32"/>
      <c r="X527" s="32"/>
      <c r="Z527" s="63"/>
      <c r="AA527" s="63"/>
      <c r="AB527" s="63"/>
      <c r="AC527" s="63"/>
      <c r="AI527" s="58"/>
      <c r="AN527" s="58"/>
    </row>
    <row r="528">
      <c r="B528" s="79"/>
      <c r="E528" s="11"/>
      <c r="F528" s="7"/>
      <c r="G528" s="7"/>
      <c r="H528" s="7"/>
      <c r="I528" s="7"/>
      <c r="J528" s="58"/>
      <c r="K528" s="32"/>
      <c r="L528" s="32"/>
      <c r="M528" s="32"/>
      <c r="N528" s="32"/>
      <c r="O528" s="58"/>
      <c r="U528" s="32"/>
      <c r="V528" s="32"/>
      <c r="W528" s="32"/>
      <c r="X528" s="32"/>
      <c r="Z528" s="63"/>
      <c r="AA528" s="63"/>
      <c r="AB528" s="63"/>
      <c r="AC528" s="63"/>
      <c r="AI528" s="58"/>
      <c r="AN528" s="58"/>
    </row>
    <row r="529">
      <c r="B529" s="79"/>
      <c r="E529" s="11"/>
      <c r="F529" s="7"/>
      <c r="G529" s="7"/>
      <c r="H529" s="7"/>
      <c r="I529" s="7"/>
      <c r="J529" s="58"/>
      <c r="K529" s="32"/>
      <c r="L529" s="32"/>
      <c r="M529" s="32"/>
      <c r="N529" s="32"/>
      <c r="O529" s="58"/>
      <c r="U529" s="32"/>
      <c r="V529" s="32"/>
      <c r="W529" s="32"/>
      <c r="X529" s="32"/>
      <c r="Z529" s="63"/>
      <c r="AA529" s="63"/>
      <c r="AB529" s="63"/>
      <c r="AC529" s="63"/>
      <c r="AI529" s="58"/>
      <c r="AN529" s="58"/>
    </row>
    <row r="530">
      <c r="B530" s="79"/>
      <c r="E530" s="11"/>
      <c r="F530" s="7"/>
      <c r="G530" s="7"/>
      <c r="H530" s="7"/>
      <c r="I530" s="7"/>
      <c r="J530" s="58"/>
      <c r="K530" s="32"/>
      <c r="L530" s="32"/>
      <c r="M530" s="32"/>
      <c r="N530" s="32"/>
      <c r="O530" s="58"/>
      <c r="U530" s="32"/>
      <c r="V530" s="32"/>
      <c r="W530" s="32"/>
      <c r="X530" s="32"/>
      <c r="Z530" s="63"/>
      <c r="AA530" s="63"/>
      <c r="AB530" s="63"/>
      <c r="AC530" s="63"/>
      <c r="AI530" s="58"/>
      <c r="AN530" s="58"/>
    </row>
    <row r="531">
      <c r="B531" s="79"/>
      <c r="E531" s="11"/>
      <c r="F531" s="7"/>
      <c r="G531" s="7"/>
      <c r="H531" s="7"/>
      <c r="I531" s="7"/>
      <c r="J531" s="58"/>
      <c r="K531" s="32"/>
      <c r="L531" s="32"/>
      <c r="M531" s="32"/>
      <c r="N531" s="32"/>
      <c r="O531" s="58"/>
      <c r="U531" s="32"/>
      <c r="V531" s="32"/>
      <c r="W531" s="32"/>
      <c r="X531" s="32"/>
      <c r="Z531" s="63"/>
      <c r="AA531" s="63"/>
      <c r="AB531" s="63"/>
      <c r="AC531" s="63"/>
      <c r="AI531" s="58"/>
      <c r="AN531" s="58"/>
    </row>
    <row r="532">
      <c r="B532" s="79"/>
      <c r="E532" s="11"/>
      <c r="F532" s="7"/>
      <c r="G532" s="7"/>
      <c r="H532" s="7"/>
      <c r="I532" s="7"/>
      <c r="J532" s="58"/>
      <c r="K532" s="32"/>
      <c r="L532" s="32"/>
      <c r="M532" s="32"/>
      <c r="N532" s="32"/>
      <c r="O532" s="58"/>
      <c r="U532" s="32"/>
      <c r="V532" s="32"/>
      <c r="W532" s="32"/>
      <c r="X532" s="32"/>
      <c r="Z532" s="63"/>
      <c r="AA532" s="63"/>
      <c r="AB532" s="63"/>
      <c r="AC532" s="63"/>
      <c r="AI532" s="58"/>
      <c r="AN532" s="58"/>
    </row>
    <row r="533">
      <c r="B533" s="79"/>
      <c r="E533" s="11"/>
      <c r="F533" s="7"/>
      <c r="G533" s="7"/>
      <c r="H533" s="7"/>
      <c r="I533" s="7"/>
      <c r="J533" s="58"/>
      <c r="K533" s="32"/>
      <c r="L533" s="32"/>
      <c r="M533" s="32"/>
      <c r="N533" s="32"/>
      <c r="O533" s="58"/>
      <c r="U533" s="32"/>
      <c r="V533" s="32"/>
      <c r="W533" s="32"/>
      <c r="X533" s="32"/>
      <c r="Z533" s="63"/>
      <c r="AA533" s="63"/>
      <c r="AB533" s="63"/>
      <c r="AC533" s="63"/>
      <c r="AI533" s="58"/>
      <c r="AN533" s="58"/>
    </row>
    <row r="534">
      <c r="B534" s="79"/>
      <c r="E534" s="11"/>
      <c r="F534" s="7"/>
      <c r="G534" s="7"/>
      <c r="H534" s="7"/>
      <c r="I534" s="7"/>
      <c r="J534" s="58"/>
      <c r="K534" s="32"/>
      <c r="L534" s="32"/>
      <c r="M534" s="32"/>
      <c r="N534" s="32"/>
      <c r="O534" s="58"/>
      <c r="U534" s="32"/>
      <c r="V534" s="32"/>
      <c r="W534" s="32"/>
      <c r="X534" s="32"/>
      <c r="Z534" s="63"/>
      <c r="AA534" s="63"/>
      <c r="AB534" s="63"/>
      <c r="AC534" s="63"/>
      <c r="AI534" s="58"/>
      <c r="AN534" s="58"/>
    </row>
    <row r="535">
      <c r="B535" s="79"/>
      <c r="E535" s="11"/>
      <c r="F535" s="7"/>
      <c r="G535" s="7"/>
      <c r="H535" s="7"/>
      <c r="I535" s="7"/>
      <c r="J535" s="58"/>
      <c r="K535" s="32"/>
      <c r="L535" s="32"/>
      <c r="M535" s="32"/>
      <c r="N535" s="32"/>
      <c r="O535" s="58"/>
      <c r="U535" s="32"/>
      <c r="V535" s="32"/>
      <c r="W535" s="32"/>
      <c r="X535" s="32"/>
      <c r="Z535" s="63"/>
      <c r="AA535" s="63"/>
      <c r="AB535" s="63"/>
      <c r="AC535" s="63"/>
      <c r="AI535" s="58"/>
      <c r="AN535" s="58"/>
    </row>
    <row r="536">
      <c r="B536" s="79"/>
      <c r="E536" s="11"/>
      <c r="F536" s="7"/>
      <c r="G536" s="7"/>
      <c r="H536" s="7"/>
      <c r="I536" s="7"/>
      <c r="J536" s="58"/>
      <c r="K536" s="32"/>
      <c r="L536" s="32"/>
      <c r="M536" s="32"/>
      <c r="N536" s="32"/>
      <c r="O536" s="58"/>
      <c r="U536" s="32"/>
      <c r="V536" s="32"/>
      <c r="W536" s="32"/>
      <c r="X536" s="32"/>
      <c r="Z536" s="63"/>
      <c r="AA536" s="63"/>
      <c r="AB536" s="63"/>
      <c r="AC536" s="63"/>
      <c r="AI536" s="58"/>
      <c r="AN536" s="58"/>
    </row>
    <row r="537">
      <c r="B537" s="79"/>
      <c r="E537" s="11"/>
      <c r="F537" s="7"/>
      <c r="G537" s="7"/>
      <c r="H537" s="7"/>
      <c r="I537" s="7"/>
      <c r="J537" s="58"/>
      <c r="K537" s="32"/>
      <c r="L537" s="32"/>
      <c r="M537" s="32"/>
      <c r="N537" s="32"/>
      <c r="O537" s="58"/>
      <c r="U537" s="32"/>
      <c r="V537" s="32"/>
      <c r="W537" s="32"/>
      <c r="X537" s="32"/>
      <c r="Z537" s="63"/>
      <c r="AA537" s="63"/>
      <c r="AB537" s="63"/>
      <c r="AC537" s="63"/>
      <c r="AI537" s="58"/>
      <c r="AN537" s="58"/>
    </row>
    <row r="538">
      <c r="B538" s="79"/>
      <c r="E538" s="11"/>
      <c r="F538" s="7"/>
      <c r="G538" s="7"/>
      <c r="H538" s="7"/>
      <c r="I538" s="7"/>
      <c r="J538" s="58"/>
      <c r="K538" s="32"/>
      <c r="L538" s="32"/>
      <c r="M538" s="32"/>
      <c r="N538" s="32"/>
      <c r="O538" s="58"/>
      <c r="U538" s="32"/>
      <c r="V538" s="32"/>
      <c r="W538" s="32"/>
      <c r="X538" s="32"/>
      <c r="Z538" s="63"/>
      <c r="AA538" s="63"/>
      <c r="AB538" s="63"/>
      <c r="AC538" s="63"/>
      <c r="AI538" s="58"/>
      <c r="AN538" s="58"/>
    </row>
    <row r="539">
      <c r="B539" s="79"/>
      <c r="E539" s="11"/>
      <c r="F539" s="7"/>
      <c r="G539" s="7"/>
      <c r="H539" s="7"/>
      <c r="I539" s="7"/>
      <c r="J539" s="58"/>
      <c r="K539" s="32"/>
      <c r="L539" s="32"/>
      <c r="M539" s="32"/>
      <c r="N539" s="32"/>
      <c r="O539" s="58"/>
      <c r="U539" s="32"/>
      <c r="V539" s="32"/>
      <c r="W539" s="32"/>
      <c r="X539" s="32"/>
      <c r="Z539" s="63"/>
      <c r="AA539" s="63"/>
      <c r="AB539" s="63"/>
      <c r="AC539" s="63"/>
      <c r="AI539" s="58"/>
      <c r="AN539" s="58"/>
    </row>
    <row r="540">
      <c r="B540" s="79"/>
      <c r="E540" s="11"/>
      <c r="F540" s="7"/>
      <c r="G540" s="7"/>
      <c r="H540" s="7"/>
      <c r="I540" s="7"/>
      <c r="J540" s="58"/>
      <c r="K540" s="32"/>
      <c r="L540" s="32"/>
      <c r="M540" s="32"/>
      <c r="N540" s="32"/>
      <c r="O540" s="58"/>
      <c r="U540" s="32"/>
      <c r="V540" s="32"/>
      <c r="W540" s="32"/>
      <c r="X540" s="32"/>
      <c r="Z540" s="63"/>
      <c r="AA540" s="63"/>
      <c r="AB540" s="63"/>
      <c r="AC540" s="63"/>
      <c r="AI540" s="58"/>
      <c r="AN540" s="58"/>
    </row>
    <row r="541">
      <c r="B541" s="79"/>
      <c r="E541" s="11"/>
      <c r="F541" s="7"/>
      <c r="G541" s="7"/>
      <c r="H541" s="7"/>
      <c r="I541" s="7"/>
      <c r="J541" s="58"/>
      <c r="K541" s="32"/>
      <c r="L541" s="32"/>
      <c r="M541" s="32"/>
      <c r="N541" s="32"/>
      <c r="O541" s="58"/>
      <c r="U541" s="32"/>
      <c r="V541" s="32"/>
      <c r="W541" s="32"/>
      <c r="X541" s="32"/>
      <c r="Z541" s="63"/>
      <c r="AA541" s="63"/>
      <c r="AB541" s="63"/>
      <c r="AC541" s="63"/>
      <c r="AI541" s="58"/>
      <c r="AN541" s="58"/>
    </row>
    <row r="542">
      <c r="B542" s="79"/>
      <c r="E542" s="11"/>
      <c r="F542" s="7"/>
      <c r="G542" s="7"/>
      <c r="H542" s="7"/>
      <c r="I542" s="7"/>
      <c r="J542" s="58"/>
      <c r="K542" s="32"/>
      <c r="L542" s="32"/>
      <c r="M542" s="32"/>
      <c r="N542" s="32"/>
      <c r="O542" s="58"/>
      <c r="U542" s="32"/>
      <c r="V542" s="32"/>
      <c r="W542" s="32"/>
      <c r="X542" s="32"/>
      <c r="Z542" s="63"/>
      <c r="AA542" s="63"/>
      <c r="AB542" s="63"/>
      <c r="AC542" s="63"/>
      <c r="AI542" s="58"/>
      <c r="AN542" s="58"/>
    </row>
    <row r="543">
      <c r="B543" s="79"/>
      <c r="E543" s="11"/>
      <c r="F543" s="7"/>
      <c r="G543" s="7"/>
      <c r="H543" s="7"/>
      <c r="I543" s="7"/>
      <c r="J543" s="58"/>
      <c r="K543" s="32"/>
      <c r="L543" s="32"/>
      <c r="M543" s="32"/>
      <c r="N543" s="32"/>
      <c r="O543" s="58"/>
      <c r="U543" s="32"/>
      <c r="V543" s="32"/>
      <c r="W543" s="32"/>
      <c r="X543" s="32"/>
      <c r="Z543" s="63"/>
      <c r="AA543" s="63"/>
      <c r="AB543" s="63"/>
      <c r="AC543" s="63"/>
      <c r="AI543" s="58"/>
      <c r="AN543" s="58"/>
    </row>
    <row r="544">
      <c r="B544" s="79"/>
      <c r="E544" s="11"/>
      <c r="F544" s="7"/>
      <c r="G544" s="7"/>
      <c r="H544" s="7"/>
      <c r="I544" s="7"/>
      <c r="J544" s="58"/>
      <c r="K544" s="32"/>
      <c r="L544" s="32"/>
      <c r="M544" s="32"/>
      <c r="N544" s="32"/>
      <c r="O544" s="58"/>
      <c r="U544" s="32"/>
      <c r="V544" s="32"/>
      <c r="W544" s="32"/>
      <c r="X544" s="32"/>
      <c r="Z544" s="63"/>
      <c r="AA544" s="63"/>
      <c r="AB544" s="63"/>
      <c r="AC544" s="63"/>
      <c r="AI544" s="58"/>
      <c r="AN544" s="58"/>
    </row>
    <row r="545">
      <c r="B545" s="79"/>
      <c r="E545" s="11"/>
      <c r="F545" s="7"/>
      <c r="G545" s="7"/>
      <c r="H545" s="7"/>
      <c r="I545" s="7"/>
      <c r="J545" s="58"/>
      <c r="K545" s="32"/>
      <c r="L545" s="32"/>
      <c r="M545" s="32"/>
      <c r="N545" s="32"/>
      <c r="O545" s="58"/>
      <c r="U545" s="32"/>
      <c r="V545" s="32"/>
      <c r="W545" s="32"/>
      <c r="X545" s="32"/>
      <c r="Z545" s="63"/>
      <c r="AA545" s="63"/>
      <c r="AB545" s="63"/>
      <c r="AC545" s="63"/>
      <c r="AI545" s="58"/>
      <c r="AN545" s="58"/>
    </row>
    <row r="546">
      <c r="B546" s="79"/>
      <c r="E546" s="11"/>
      <c r="F546" s="7"/>
      <c r="G546" s="7"/>
      <c r="H546" s="7"/>
      <c r="I546" s="7"/>
      <c r="J546" s="58"/>
      <c r="K546" s="32"/>
      <c r="L546" s="32"/>
      <c r="M546" s="32"/>
      <c r="N546" s="32"/>
      <c r="O546" s="58"/>
      <c r="U546" s="32"/>
      <c r="V546" s="32"/>
      <c r="W546" s="32"/>
      <c r="X546" s="32"/>
      <c r="Z546" s="63"/>
      <c r="AA546" s="63"/>
      <c r="AB546" s="63"/>
      <c r="AC546" s="63"/>
      <c r="AI546" s="58"/>
      <c r="AN546" s="58"/>
    </row>
    <row r="547">
      <c r="B547" s="79"/>
      <c r="E547" s="11"/>
      <c r="F547" s="7"/>
      <c r="G547" s="7"/>
      <c r="H547" s="7"/>
      <c r="I547" s="7"/>
      <c r="J547" s="58"/>
      <c r="K547" s="32"/>
      <c r="L547" s="32"/>
      <c r="M547" s="32"/>
      <c r="N547" s="32"/>
      <c r="O547" s="58"/>
      <c r="U547" s="32"/>
      <c r="V547" s="32"/>
      <c r="W547" s="32"/>
      <c r="X547" s="32"/>
      <c r="Z547" s="63"/>
      <c r="AA547" s="63"/>
      <c r="AB547" s="63"/>
      <c r="AC547" s="63"/>
      <c r="AI547" s="58"/>
      <c r="AN547" s="58"/>
    </row>
    <row r="548">
      <c r="B548" s="79"/>
      <c r="E548" s="11"/>
      <c r="F548" s="7"/>
      <c r="G548" s="7"/>
      <c r="H548" s="7"/>
      <c r="I548" s="7"/>
      <c r="J548" s="58"/>
      <c r="K548" s="32"/>
      <c r="L548" s="32"/>
      <c r="M548" s="32"/>
      <c r="N548" s="32"/>
      <c r="O548" s="58"/>
      <c r="U548" s="32"/>
      <c r="V548" s="32"/>
      <c r="W548" s="32"/>
      <c r="X548" s="32"/>
      <c r="Z548" s="63"/>
      <c r="AA548" s="63"/>
      <c r="AB548" s="63"/>
      <c r="AC548" s="63"/>
      <c r="AI548" s="58"/>
      <c r="AN548" s="58"/>
    </row>
    <row r="549">
      <c r="B549" s="79"/>
      <c r="E549" s="11"/>
      <c r="F549" s="7"/>
      <c r="G549" s="7"/>
      <c r="H549" s="7"/>
      <c r="I549" s="7"/>
      <c r="J549" s="58"/>
      <c r="K549" s="32"/>
      <c r="L549" s="32"/>
      <c r="M549" s="32"/>
      <c r="N549" s="32"/>
      <c r="O549" s="58"/>
      <c r="U549" s="32"/>
      <c r="V549" s="32"/>
      <c r="W549" s="32"/>
      <c r="X549" s="32"/>
      <c r="Z549" s="63"/>
      <c r="AA549" s="63"/>
      <c r="AB549" s="63"/>
      <c r="AC549" s="63"/>
      <c r="AI549" s="58"/>
      <c r="AN549" s="58"/>
    </row>
    <row r="550">
      <c r="B550" s="79"/>
      <c r="E550" s="11"/>
      <c r="F550" s="7"/>
      <c r="G550" s="7"/>
      <c r="H550" s="7"/>
      <c r="I550" s="7"/>
      <c r="J550" s="58"/>
      <c r="K550" s="32"/>
      <c r="L550" s="32"/>
      <c r="M550" s="32"/>
      <c r="N550" s="32"/>
      <c r="O550" s="58"/>
      <c r="U550" s="32"/>
      <c r="V550" s="32"/>
      <c r="W550" s="32"/>
      <c r="X550" s="32"/>
      <c r="Z550" s="63"/>
      <c r="AA550" s="63"/>
      <c r="AB550" s="63"/>
      <c r="AC550" s="63"/>
      <c r="AI550" s="58"/>
      <c r="AN550" s="58"/>
    </row>
    <row r="551">
      <c r="B551" s="79"/>
      <c r="E551" s="11"/>
      <c r="F551" s="7"/>
      <c r="G551" s="7"/>
      <c r="H551" s="7"/>
      <c r="I551" s="7"/>
      <c r="J551" s="58"/>
      <c r="K551" s="32"/>
      <c r="L551" s="32"/>
      <c r="M551" s="32"/>
      <c r="N551" s="32"/>
      <c r="O551" s="58"/>
      <c r="U551" s="32"/>
      <c r="V551" s="32"/>
      <c r="W551" s="32"/>
      <c r="X551" s="32"/>
      <c r="Z551" s="63"/>
      <c r="AA551" s="63"/>
      <c r="AB551" s="63"/>
      <c r="AC551" s="63"/>
      <c r="AI551" s="58"/>
      <c r="AN551" s="58"/>
    </row>
    <row r="552">
      <c r="B552" s="79"/>
      <c r="E552" s="11"/>
      <c r="F552" s="7"/>
      <c r="G552" s="7"/>
      <c r="H552" s="7"/>
      <c r="I552" s="7"/>
      <c r="J552" s="58"/>
      <c r="K552" s="32"/>
      <c r="L552" s="32"/>
      <c r="M552" s="32"/>
      <c r="N552" s="32"/>
      <c r="O552" s="58"/>
      <c r="U552" s="32"/>
      <c r="V552" s="32"/>
      <c r="W552" s="32"/>
      <c r="X552" s="32"/>
      <c r="Z552" s="63"/>
      <c r="AA552" s="63"/>
      <c r="AB552" s="63"/>
      <c r="AC552" s="63"/>
      <c r="AI552" s="58"/>
      <c r="AN552" s="58"/>
    </row>
    <row r="553">
      <c r="B553" s="79"/>
      <c r="E553" s="11"/>
      <c r="F553" s="7"/>
      <c r="G553" s="7"/>
      <c r="H553" s="7"/>
      <c r="I553" s="7"/>
      <c r="J553" s="58"/>
      <c r="K553" s="32"/>
      <c r="L553" s="32"/>
      <c r="M553" s="32"/>
      <c r="N553" s="32"/>
      <c r="O553" s="58"/>
      <c r="U553" s="32"/>
      <c r="V553" s="32"/>
      <c r="W553" s="32"/>
      <c r="X553" s="32"/>
      <c r="Z553" s="63"/>
      <c r="AA553" s="63"/>
      <c r="AB553" s="63"/>
      <c r="AC553" s="63"/>
      <c r="AI553" s="58"/>
      <c r="AN553" s="58"/>
    </row>
    <row r="554">
      <c r="B554" s="79"/>
      <c r="E554" s="11"/>
      <c r="F554" s="7"/>
      <c r="G554" s="7"/>
      <c r="H554" s="7"/>
      <c r="I554" s="7"/>
      <c r="J554" s="58"/>
      <c r="K554" s="32"/>
      <c r="L554" s="32"/>
      <c r="M554" s="32"/>
      <c r="N554" s="32"/>
      <c r="O554" s="58"/>
      <c r="U554" s="32"/>
      <c r="V554" s="32"/>
      <c r="W554" s="32"/>
      <c r="X554" s="32"/>
      <c r="Z554" s="63"/>
      <c r="AA554" s="63"/>
      <c r="AB554" s="63"/>
      <c r="AC554" s="63"/>
      <c r="AI554" s="58"/>
      <c r="AN554" s="58"/>
    </row>
    <row r="555">
      <c r="B555" s="79"/>
      <c r="E555" s="11"/>
      <c r="F555" s="7"/>
      <c r="G555" s="7"/>
      <c r="H555" s="7"/>
      <c r="I555" s="7"/>
      <c r="J555" s="58"/>
      <c r="K555" s="32"/>
      <c r="L555" s="32"/>
      <c r="M555" s="32"/>
      <c r="N555" s="32"/>
      <c r="O555" s="58"/>
      <c r="U555" s="32"/>
      <c r="V555" s="32"/>
      <c r="W555" s="32"/>
      <c r="X555" s="32"/>
      <c r="Z555" s="63"/>
      <c r="AA555" s="63"/>
      <c r="AB555" s="63"/>
      <c r="AC555" s="63"/>
      <c r="AI555" s="58"/>
      <c r="AN555" s="58"/>
    </row>
    <row r="556">
      <c r="B556" s="79"/>
      <c r="E556" s="11"/>
      <c r="F556" s="7"/>
      <c r="G556" s="7"/>
      <c r="H556" s="7"/>
      <c r="I556" s="7"/>
      <c r="J556" s="58"/>
      <c r="K556" s="32"/>
      <c r="L556" s="32"/>
      <c r="M556" s="32"/>
      <c r="N556" s="32"/>
      <c r="O556" s="58"/>
      <c r="U556" s="32"/>
      <c r="V556" s="32"/>
      <c r="W556" s="32"/>
      <c r="X556" s="32"/>
      <c r="Z556" s="63"/>
      <c r="AA556" s="63"/>
      <c r="AB556" s="63"/>
      <c r="AC556" s="63"/>
      <c r="AI556" s="58"/>
      <c r="AN556" s="58"/>
    </row>
    <row r="557">
      <c r="B557" s="79"/>
      <c r="E557" s="11"/>
      <c r="F557" s="7"/>
      <c r="G557" s="7"/>
      <c r="H557" s="7"/>
      <c r="I557" s="7"/>
      <c r="J557" s="58"/>
      <c r="K557" s="32"/>
      <c r="L557" s="32"/>
      <c r="M557" s="32"/>
      <c r="N557" s="32"/>
      <c r="O557" s="58"/>
      <c r="U557" s="32"/>
      <c r="V557" s="32"/>
      <c r="W557" s="32"/>
      <c r="X557" s="32"/>
      <c r="Z557" s="63"/>
      <c r="AA557" s="63"/>
      <c r="AB557" s="63"/>
      <c r="AC557" s="63"/>
      <c r="AI557" s="58"/>
      <c r="AN557" s="58"/>
    </row>
    <row r="558">
      <c r="B558" s="79"/>
      <c r="E558" s="11"/>
      <c r="F558" s="7"/>
      <c r="G558" s="7"/>
      <c r="H558" s="7"/>
      <c r="I558" s="7"/>
      <c r="J558" s="58"/>
      <c r="K558" s="32"/>
      <c r="L558" s="32"/>
      <c r="M558" s="32"/>
      <c r="N558" s="32"/>
      <c r="O558" s="58"/>
      <c r="U558" s="32"/>
      <c r="V558" s="32"/>
      <c r="W558" s="32"/>
      <c r="X558" s="32"/>
      <c r="Z558" s="63"/>
      <c r="AA558" s="63"/>
      <c r="AB558" s="63"/>
      <c r="AC558" s="63"/>
      <c r="AI558" s="58"/>
      <c r="AN558" s="58"/>
    </row>
    <row r="559">
      <c r="B559" s="79"/>
      <c r="E559" s="11"/>
      <c r="F559" s="7"/>
      <c r="G559" s="7"/>
      <c r="H559" s="7"/>
      <c r="I559" s="7"/>
      <c r="J559" s="58"/>
      <c r="K559" s="32"/>
      <c r="L559" s="32"/>
      <c r="M559" s="32"/>
      <c r="N559" s="32"/>
      <c r="O559" s="58"/>
      <c r="U559" s="32"/>
      <c r="V559" s="32"/>
      <c r="W559" s="32"/>
      <c r="X559" s="32"/>
      <c r="Z559" s="63"/>
      <c r="AA559" s="63"/>
      <c r="AB559" s="63"/>
      <c r="AC559" s="63"/>
      <c r="AI559" s="58"/>
      <c r="AN559" s="58"/>
    </row>
    <row r="560">
      <c r="B560" s="79"/>
      <c r="E560" s="11"/>
      <c r="F560" s="7"/>
      <c r="G560" s="7"/>
      <c r="H560" s="7"/>
      <c r="I560" s="7"/>
      <c r="J560" s="58"/>
      <c r="K560" s="32"/>
      <c r="L560" s="32"/>
      <c r="M560" s="32"/>
      <c r="N560" s="32"/>
      <c r="O560" s="58"/>
      <c r="U560" s="32"/>
      <c r="V560" s="32"/>
      <c r="W560" s="32"/>
      <c r="X560" s="32"/>
      <c r="Z560" s="63"/>
      <c r="AA560" s="63"/>
      <c r="AB560" s="63"/>
      <c r="AC560" s="63"/>
      <c r="AI560" s="58"/>
      <c r="AN560" s="58"/>
    </row>
    <row r="561">
      <c r="B561" s="79"/>
      <c r="E561" s="11"/>
      <c r="F561" s="7"/>
      <c r="G561" s="7"/>
      <c r="H561" s="7"/>
      <c r="I561" s="7"/>
      <c r="J561" s="58"/>
      <c r="K561" s="32"/>
      <c r="L561" s="32"/>
      <c r="M561" s="32"/>
      <c r="N561" s="32"/>
      <c r="O561" s="58"/>
      <c r="U561" s="32"/>
      <c r="V561" s="32"/>
      <c r="W561" s="32"/>
      <c r="X561" s="32"/>
      <c r="Z561" s="63"/>
      <c r="AA561" s="63"/>
      <c r="AB561" s="63"/>
      <c r="AC561" s="63"/>
      <c r="AI561" s="58"/>
      <c r="AN561" s="58"/>
    </row>
    <row r="562">
      <c r="B562" s="79"/>
      <c r="E562" s="11"/>
      <c r="F562" s="7"/>
      <c r="G562" s="7"/>
      <c r="H562" s="7"/>
      <c r="I562" s="7"/>
      <c r="J562" s="58"/>
      <c r="K562" s="32"/>
      <c r="L562" s="32"/>
      <c r="M562" s="32"/>
      <c r="N562" s="32"/>
      <c r="O562" s="58"/>
      <c r="U562" s="32"/>
      <c r="V562" s="32"/>
      <c r="W562" s="32"/>
      <c r="X562" s="32"/>
      <c r="Z562" s="63"/>
      <c r="AA562" s="63"/>
      <c r="AB562" s="63"/>
      <c r="AC562" s="63"/>
      <c r="AI562" s="58"/>
      <c r="AN562" s="58"/>
    </row>
    <row r="563">
      <c r="B563" s="79"/>
      <c r="E563" s="11"/>
      <c r="F563" s="7"/>
      <c r="G563" s="7"/>
      <c r="H563" s="7"/>
      <c r="I563" s="7"/>
      <c r="J563" s="58"/>
      <c r="K563" s="32"/>
      <c r="L563" s="32"/>
      <c r="M563" s="32"/>
      <c r="N563" s="32"/>
      <c r="O563" s="58"/>
      <c r="U563" s="32"/>
      <c r="V563" s="32"/>
      <c r="W563" s="32"/>
      <c r="X563" s="32"/>
      <c r="Z563" s="63"/>
      <c r="AA563" s="63"/>
      <c r="AB563" s="63"/>
      <c r="AC563" s="63"/>
      <c r="AI563" s="58"/>
      <c r="AN563" s="58"/>
    </row>
    <row r="564">
      <c r="B564" s="79"/>
      <c r="E564" s="11"/>
      <c r="F564" s="7"/>
      <c r="G564" s="7"/>
      <c r="H564" s="7"/>
      <c r="I564" s="7"/>
      <c r="J564" s="58"/>
      <c r="K564" s="32"/>
      <c r="L564" s="32"/>
      <c r="M564" s="32"/>
      <c r="N564" s="32"/>
      <c r="O564" s="58"/>
      <c r="U564" s="32"/>
      <c r="V564" s="32"/>
      <c r="W564" s="32"/>
      <c r="X564" s="32"/>
      <c r="Z564" s="63"/>
      <c r="AA564" s="63"/>
      <c r="AB564" s="63"/>
      <c r="AC564" s="63"/>
      <c r="AI564" s="58"/>
      <c r="AN564" s="58"/>
    </row>
    <row r="565">
      <c r="B565" s="79"/>
      <c r="E565" s="11"/>
      <c r="F565" s="7"/>
      <c r="G565" s="7"/>
      <c r="H565" s="7"/>
      <c r="I565" s="7"/>
      <c r="J565" s="58"/>
      <c r="K565" s="32"/>
      <c r="L565" s="32"/>
      <c r="M565" s="32"/>
      <c r="N565" s="32"/>
      <c r="O565" s="58"/>
      <c r="U565" s="32"/>
      <c r="V565" s="32"/>
      <c r="W565" s="32"/>
      <c r="X565" s="32"/>
      <c r="Z565" s="63"/>
      <c r="AA565" s="63"/>
      <c r="AB565" s="63"/>
      <c r="AC565" s="63"/>
      <c r="AI565" s="58"/>
      <c r="AN565" s="58"/>
    </row>
    <row r="566">
      <c r="B566" s="79"/>
      <c r="E566" s="11"/>
      <c r="F566" s="7"/>
      <c r="G566" s="7"/>
      <c r="H566" s="7"/>
      <c r="I566" s="7"/>
      <c r="J566" s="58"/>
      <c r="K566" s="32"/>
      <c r="L566" s="32"/>
      <c r="M566" s="32"/>
      <c r="N566" s="32"/>
      <c r="O566" s="58"/>
      <c r="U566" s="32"/>
      <c r="V566" s="32"/>
      <c r="W566" s="32"/>
      <c r="X566" s="32"/>
      <c r="Z566" s="63"/>
      <c r="AA566" s="63"/>
      <c r="AB566" s="63"/>
      <c r="AC566" s="63"/>
      <c r="AI566" s="58"/>
      <c r="AN566" s="58"/>
    </row>
    <row r="567">
      <c r="B567" s="79"/>
      <c r="E567" s="11"/>
      <c r="F567" s="7"/>
      <c r="G567" s="7"/>
      <c r="H567" s="7"/>
      <c r="I567" s="7"/>
      <c r="J567" s="58"/>
      <c r="K567" s="32"/>
      <c r="L567" s="32"/>
      <c r="M567" s="32"/>
      <c r="N567" s="32"/>
      <c r="O567" s="58"/>
      <c r="U567" s="32"/>
      <c r="V567" s="32"/>
      <c r="W567" s="32"/>
      <c r="X567" s="32"/>
      <c r="Z567" s="63"/>
      <c r="AA567" s="63"/>
      <c r="AB567" s="63"/>
      <c r="AC567" s="63"/>
      <c r="AI567" s="58"/>
      <c r="AN567" s="58"/>
    </row>
    <row r="568">
      <c r="B568" s="79"/>
      <c r="E568" s="11"/>
      <c r="F568" s="7"/>
      <c r="G568" s="7"/>
      <c r="H568" s="7"/>
      <c r="I568" s="7"/>
      <c r="J568" s="58"/>
      <c r="K568" s="32"/>
      <c r="L568" s="32"/>
      <c r="M568" s="32"/>
      <c r="N568" s="32"/>
      <c r="O568" s="58"/>
      <c r="U568" s="32"/>
      <c r="V568" s="32"/>
      <c r="W568" s="32"/>
      <c r="X568" s="32"/>
      <c r="Z568" s="63"/>
      <c r="AA568" s="63"/>
      <c r="AB568" s="63"/>
      <c r="AC568" s="63"/>
      <c r="AI568" s="58"/>
      <c r="AN568" s="58"/>
    </row>
    <row r="569">
      <c r="B569" s="79"/>
      <c r="E569" s="11"/>
      <c r="F569" s="7"/>
      <c r="G569" s="7"/>
      <c r="H569" s="7"/>
      <c r="I569" s="7"/>
      <c r="J569" s="58"/>
      <c r="K569" s="32"/>
      <c r="L569" s="32"/>
      <c r="M569" s="32"/>
      <c r="N569" s="32"/>
      <c r="O569" s="58"/>
      <c r="U569" s="32"/>
      <c r="V569" s="32"/>
      <c r="W569" s="32"/>
      <c r="X569" s="32"/>
      <c r="Z569" s="63"/>
      <c r="AA569" s="63"/>
      <c r="AB569" s="63"/>
      <c r="AC569" s="63"/>
      <c r="AI569" s="58"/>
      <c r="AN569" s="58"/>
    </row>
    <row r="570">
      <c r="B570" s="79"/>
      <c r="E570" s="11"/>
      <c r="F570" s="7"/>
      <c r="G570" s="7"/>
      <c r="H570" s="7"/>
      <c r="I570" s="7"/>
      <c r="J570" s="58"/>
      <c r="K570" s="32"/>
      <c r="L570" s="32"/>
      <c r="M570" s="32"/>
      <c r="N570" s="32"/>
      <c r="O570" s="58"/>
      <c r="U570" s="32"/>
      <c r="V570" s="32"/>
      <c r="W570" s="32"/>
      <c r="X570" s="32"/>
      <c r="Z570" s="63"/>
      <c r="AA570" s="63"/>
      <c r="AB570" s="63"/>
      <c r="AC570" s="63"/>
      <c r="AI570" s="58"/>
      <c r="AN570" s="58"/>
    </row>
    <row r="571">
      <c r="B571" s="79"/>
      <c r="E571" s="11"/>
      <c r="F571" s="7"/>
      <c r="G571" s="7"/>
      <c r="H571" s="7"/>
      <c r="I571" s="7"/>
      <c r="J571" s="58"/>
      <c r="K571" s="32"/>
      <c r="L571" s="32"/>
      <c r="M571" s="32"/>
      <c r="N571" s="32"/>
      <c r="O571" s="58"/>
      <c r="U571" s="32"/>
      <c r="V571" s="32"/>
      <c r="W571" s="32"/>
      <c r="X571" s="32"/>
      <c r="Z571" s="63"/>
      <c r="AA571" s="63"/>
      <c r="AB571" s="63"/>
      <c r="AC571" s="63"/>
      <c r="AI571" s="58"/>
      <c r="AN571" s="58"/>
    </row>
    <row r="572">
      <c r="B572" s="79"/>
      <c r="E572" s="11"/>
      <c r="F572" s="7"/>
      <c r="G572" s="7"/>
      <c r="H572" s="7"/>
      <c r="I572" s="7"/>
      <c r="J572" s="58"/>
      <c r="K572" s="32"/>
      <c r="L572" s="32"/>
      <c r="M572" s="32"/>
      <c r="N572" s="32"/>
      <c r="O572" s="58"/>
      <c r="U572" s="32"/>
      <c r="V572" s="32"/>
      <c r="W572" s="32"/>
      <c r="X572" s="32"/>
      <c r="Z572" s="63"/>
      <c r="AA572" s="63"/>
      <c r="AB572" s="63"/>
      <c r="AC572" s="63"/>
      <c r="AI572" s="58"/>
      <c r="AN572" s="58"/>
    </row>
    <row r="573">
      <c r="B573" s="79"/>
      <c r="E573" s="11"/>
      <c r="F573" s="7"/>
      <c r="G573" s="7"/>
      <c r="H573" s="7"/>
      <c r="I573" s="7"/>
      <c r="J573" s="58"/>
      <c r="K573" s="32"/>
      <c r="L573" s="32"/>
      <c r="M573" s="32"/>
      <c r="N573" s="32"/>
      <c r="O573" s="58"/>
      <c r="U573" s="32"/>
      <c r="V573" s="32"/>
      <c r="W573" s="32"/>
      <c r="X573" s="32"/>
      <c r="Z573" s="63"/>
      <c r="AA573" s="63"/>
      <c r="AB573" s="63"/>
      <c r="AC573" s="63"/>
      <c r="AI573" s="58"/>
      <c r="AN573" s="58"/>
    </row>
    <row r="574">
      <c r="B574" s="79"/>
      <c r="E574" s="11"/>
      <c r="F574" s="7"/>
      <c r="G574" s="7"/>
      <c r="H574" s="7"/>
      <c r="I574" s="7"/>
      <c r="J574" s="58"/>
      <c r="K574" s="32"/>
      <c r="L574" s="32"/>
      <c r="M574" s="32"/>
      <c r="N574" s="32"/>
      <c r="O574" s="58"/>
      <c r="U574" s="32"/>
      <c r="V574" s="32"/>
      <c r="W574" s="32"/>
      <c r="X574" s="32"/>
      <c r="Z574" s="63"/>
      <c r="AA574" s="63"/>
      <c r="AB574" s="63"/>
      <c r="AC574" s="63"/>
      <c r="AI574" s="58"/>
      <c r="AN574" s="58"/>
    </row>
    <row r="575">
      <c r="B575" s="79"/>
      <c r="E575" s="11"/>
      <c r="F575" s="7"/>
      <c r="G575" s="7"/>
      <c r="H575" s="7"/>
      <c r="I575" s="7"/>
      <c r="J575" s="58"/>
      <c r="K575" s="32"/>
      <c r="L575" s="32"/>
      <c r="M575" s="32"/>
      <c r="N575" s="32"/>
      <c r="O575" s="58"/>
      <c r="U575" s="32"/>
      <c r="V575" s="32"/>
      <c r="W575" s="32"/>
      <c r="X575" s="32"/>
      <c r="Z575" s="63"/>
      <c r="AA575" s="63"/>
      <c r="AB575" s="63"/>
      <c r="AC575" s="63"/>
      <c r="AI575" s="58"/>
      <c r="AN575" s="58"/>
    </row>
    <row r="576">
      <c r="B576" s="79"/>
      <c r="E576" s="11"/>
      <c r="F576" s="7"/>
      <c r="G576" s="7"/>
      <c r="H576" s="7"/>
      <c r="I576" s="7"/>
      <c r="J576" s="58"/>
      <c r="K576" s="32"/>
      <c r="L576" s="32"/>
      <c r="M576" s="32"/>
      <c r="N576" s="32"/>
      <c r="O576" s="58"/>
      <c r="U576" s="32"/>
      <c r="V576" s="32"/>
      <c r="W576" s="32"/>
      <c r="X576" s="32"/>
      <c r="Z576" s="63"/>
      <c r="AA576" s="63"/>
      <c r="AB576" s="63"/>
      <c r="AC576" s="63"/>
      <c r="AI576" s="58"/>
      <c r="AN576" s="58"/>
    </row>
    <row r="577">
      <c r="B577" s="79"/>
      <c r="E577" s="11"/>
      <c r="F577" s="7"/>
      <c r="G577" s="7"/>
      <c r="H577" s="7"/>
      <c r="I577" s="7"/>
      <c r="J577" s="58"/>
      <c r="K577" s="32"/>
      <c r="L577" s="32"/>
      <c r="M577" s="32"/>
      <c r="N577" s="32"/>
      <c r="O577" s="58"/>
      <c r="U577" s="32"/>
      <c r="V577" s="32"/>
      <c r="W577" s="32"/>
      <c r="X577" s="32"/>
      <c r="Z577" s="63"/>
      <c r="AA577" s="63"/>
      <c r="AB577" s="63"/>
      <c r="AC577" s="63"/>
      <c r="AI577" s="58"/>
      <c r="AN577" s="58"/>
    </row>
    <row r="578">
      <c r="B578" s="79"/>
      <c r="E578" s="11"/>
      <c r="F578" s="7"/>
      <c r="G578" s="7"/>
      <c r="H578" s="7"/>
      <c r="I578" s="7"/>
      <c r="J578" s="58"/>
      <c r="K578" s="32"/>
      <c r="L578" s="32"/>
      <c r="M578" s="32"/>
      <c r="N578" s="32"/>
      <c r="O578" s="58"/>
      <c r="U578" s="32"/>
      <c r="V578" s="32"/>
      <c r="W578" s="32"/>
      <c r="X578" s="32"/>
      <c r="Z578" s="63"/>
      <c r="AA578" s="63"/>
      <c r="AB578" s="63"/>
      <c r="AC578" s="63"/>
      <c r="AI578" s="58"/>
      <c r="AN578" s="58"/>
    </row>
    <row r="579">
      <c r="B579" s="79"/>
      <c r="E579" s="11"/>
      <c r="F579" s="7"/>
      <c r="G579" s="7"/>
      <c r="H579" s="7"/>
      <c r="I579" s="7"/>
      <c r="J579" s="58"/>
      <c r="K579" s="32"/>
      <c r="L579" s="32"/>
      <c r="M579" s="32"/>
      <c r="N579" s="32"/>
      <c r="O579" s="58"/>
      <c r="U579" s="32"/>
      <c r="V579" s="32"/>
      <c r="W579" s="32"/>
      <c r="X579" s="32"/>
      <c r="Z579" s="63"/>
      <c r="AA579" s="63"/>
      <c r="AB579" s="63"/>
      <c r="AC579" s="63"/>
      <c r="AI579" s="58"/>
      <c r="AN579" s="58"/>
    </row>
    <row r="580">
      <c r="B580" s="79"/>
      <c r="E580" s="11"/>
      <c r="F580" s="7"/>
      <c r="G580" s="7"/>
      <c r="H580" s="7"/>
      <c r="I580" s="7"/>
      <c r="J580" s="58"/>
      <c r="K580" s="32"/>
      <c r="L580" s="32"/>
      <c r="M580" s="32"/>
      <c r="N580" s="32"/>
      <c r="O580" s="58"/>
      <c r="U580" s="32"/>
      <c r="V580" s="32"/>
      <c r="W580" s="32"/>
      <c r="X580" s="32"/>
      <c r="Z580" s="63"/>
      <c r="AA580" s="63"/>
      <c r="AB580" s="63"/>
      <c r="AC580" s="63"/>
      <c r="AI580" s="58"/>
      <c r="AN580" s="58"/>
    </row>
    <row r="581">
      <c r="B581" s="79"/>
      <c r="E581" s="11"/>
      <c r="F581" s="7"/>
      <c r="G581" s="7"/>
      <c r="H581" s="7"/>
      <c r="I581" s="7"/>
      <c r="J581" s="58"/>
      <c r="K581" s="32"/>
      <c r="L581" s="32"/>
      <c r="M581" s="32"/>
      <c r="N581" s="32"/>
      <c r="O581" s="58"/>
      <c r="U581" s="32"/>
      <c r="V581" s="32"/>
      <c r="W581" s="32"/>
      <c r="X581" s="32"/>
      <c r="Z581" s="63"/>
      <c r="AA581" s="63"/>
      <c r="AB581" s="63"/>
      <c r="AC581" s="63"/>
      <c r="AI581" s="58"/>
      <c r="AN581" s="58"/>
    </row>
    <row r="582">
      <c r="B582" s="79"/>
      <c r="E582" s="11"/>
      <c r="F582" s="7"/>
      <c r="G582" s="7"/>
      <c r="H582" s="7"/>
      <c r="I582" s="7"/>
      <c r="J582" s="58"/>
      <c r="K582" s="32"/>
      <c r="L582" s="32"/>
      <c r="M582" s="32"/>
      <c r="N582" s="32"/>
      <c r="O582" s="58"/>
      <c r="U582" s="32"/>
      <c r="V582" s="32"/>
      <c r="W582" s="32"/>
      <c r="X582" s="32"/>
      <c r="Z582" s="63"/>
      <c r="AA582" s="63"/>
      <c r="AB582" s="63"/>
      <c r="AC582" s="63"/>
      <c r="AI582" s="58"/>
      <c r="AN582" s="58"/>
    </row>
    <row r="583">
      <c r="B583" s="79"/>
      <c r="E583" s="11"/>
      <c r="F583" s="7"/>
      <c r="G583" s="7"/>
      <c r="H583" s="7"/>
      <c r="I583" s="7"/>
      <c r="J583" s="58"/>
      <c r="K583" s="32"/>
      <c r="L583" s="32"/>
      <c r="M583" s="32"/>
      <c r="N583" s="32"/>
      <c r="O583" s="58"/>
      <c r="U583" s="32"/>
      <c r="V583" s="32"/>
      <c r="W583" s="32"/>
      <c r="X583" s="32"/>
      <c r="Z583" s="63"/>
      <c r="AA583" s="63"/>
      <c r="AB583" s="63"/>
      <c r="AC583" s="63"/>
      <c r="AI583" s="58"/>
      <c r="AN583" s="58"/>
    </row>
    <row r="584">
      <c r="B584" s="79"/>
      <c r="E584" s="11"/>
      <c r="F584" s="7"/>
      <c r="G584" s="7"/>
      <c r="H584" s="7"/>
      <c r="I584" s="7"/>
      <c r="J584" s="58"/>
      <c r="K584" s="32"/>
      <c r="L584" s="32"/>
      <c r="M584" s="32"/>
      <c r="N584" s="32"/>
      <c r="O584" s="58"/>
      <c r="U584" s="32"/>
      <c r="V584" s="32"/>
      <c r="W584" s="32"/>
      <c r="X584" s="32"/>
      <c r="Z584" s="63"/>
      <c r="AA584" s="63"/>
      <c r="AB584" s="63"/>
      <c r="AC584" s="63"/>
      <c r="AI584" s="58"/>
      <c r="AN584" s="58"/>
    </row>
    <row r="585">
      <c r="B585" s="79"/>
      <c r="E585" s="11"/>
      <c r="F585" s="7"/>
      <c r="G585" s="7"/>
      <c r="H585" s="7"/>
      <c r="I585" s="7"/>
      <c r="J585" s="58"/>
      <c r="K585" s="32"/>
      <c r="L585" s="32"/>
      <c r="M585" s="32"/>
      <c r="N585" s="32"/>
      <c r="O585" s="58"/>
      <c r="U585" s="32"/>
      <c r="V585" s="32"/>
      <c r="W585" s="32"/>
      <c r="X585" s="32"/>
      <c r="Z585" s="63"/>
      <c r="AA585" s="63"/>
      <c r="AB585" s="63"/>
      <c r="AC585" s="63"/>
      <c r="AI585" s="58"/>
      <c r="AN585" s="58"/>
    </row>
    <row r="586">
      <c r="B586" s="79"/>
      <c r="E586" s="11"/>
      <c r="F586" s="7"/>
      <c r="G586" s="7"/>
      <c r="H586" s="7"/>
      <c r="I586" s="7"/>
      <c r="J586" s="58"/>
      <c r="K586" s="32"/>
      <c r="L586" s="32"/>
      <c r="M586" s="32"/>
      <c r="N586" s="32"/>
      <c r="O586" s="58"/>
      <c r="U586" s="32"/>
      <c r="V586" s="32"/>
      <c r="W586" s="32"/>
      <c r="X586" s="32"/>
      <c r="Z586" s="63"/>
      <c r="AA586" s="63"/>
      <c r="AB586" s="63"/>
      <c r="AC586" s="63"/>
      <c r="AI586" s="58"/>
      <c r="AN586" s="58"/>
    </row>
    <row r="587">
      <c r="B587" s="79"/>
      <c r="E587" s="11"/>
      <c r="F587" s="7"/>
      <c r="G587" s="7"/>
      <c r="H587" s="7"/>
      <c r="I587" s="7"/>
      <c r="J587" s="58"/>
      <c r="K587" s="32"/>
      <c r="L587" s="32"/>
      <c r="M587" s="32"/>
      <c r="N587" s="32"/>
      <c r="O587" s="58"/>
      <c r="U587" s="32"/>
      <c r="V587" s="32"/>
      <c r="W587" s="32"/>
      <c r="X587" s="32"/>
      <c r="Z587" s="63"/>
      <c r="AA587" s="63"/>
      <c r="AB587" s="63"/>
      <c r="AC587" s="63"/>
      <c r="AI587" s="58"/>
      <c r="AN587" s="58"/>
    </row>
    <row r="588">
      <c r="B588" s="79"/>
      <c r="E588" s="11"/>
      <c r="F588" s="7"/>
      <c r="G588" s="7"/>
      <c r="H588" s="7"/>
      <c r="I588" s="7"/>
      <c r="J588" s="58"/>
      <c r="K588" s="32"/>
      <c r="L588" s="32"/>
      <c r="M588" s="32"/>
      <c r="N588" s="32"/>
      <c r="O588" s="58"/>
      <c r="U588" s="32"/>
      <c r="V588" s="32"/>
      <c r="W588" s="32"/>
      <c r="X588" s="32"/>
      <c r="Z588" s="63"/>
      <c r="AA588" s="63"/>
      <c r="AB588" s="63"/>
      <c r="AC588" s="63"/>
      <c r="AI588" s="58"/>
      <c r="AN588" s="58"/>
    </row>
    <row r="589">
      <c r="B589" s="79"/>
      <c r="E589" s="11"/>
      <c r="F589" s="7"/>
      <c r="G589" s="7"/>
      <c r="H589" s="7"/>
      <c r="I589" s="7"/>
      <c r="J589" s="58"/>
      <c r="K589" s="32"/>
      <c r="L589" s="32"/>
      <c r="M589" s="32"/>
      <c r="N589" s="32"/>
      <c r="O589" s="58"/>
      <c r="U589" s="32"/>
      <c r="V589" s="32"/>
      <c r="W589" s="32"/>
      <c r="X589" s="32"/>
      <c r="Z589" s="63"/>
      <c r="AA589" s="63"/>
      <c r="AB589" s="63"/>
      <c r="AC589" s="63"/>
      <c r="AI589" s="58"/>
      <c r="AN589" s="58"/>
    </row>
    <row r="590">
      <c r="B590" s="79"/>
      <c r="E590" s="11"/>
      <c r="F590" s="7"/>
      <c r="G590" s="7"/>
      <c r="H590" s="7"/>
      <c r="I590" s="7"/>
      <c r="J590" s="58"/>
      <c r="K590" s="32"/>
      <c r="L590" s="32"/>
      <c r="M590" s="32"/>
      <c r="N590" s="32"/>
      <c r="O590" s="58"/>
      <c r="U590" s="32"/>
      <c r="V590" s="32"/>
      <c r="W590" s="32"/>
      <c r="X590" s="32"/>
      <c r="Z590" s="63"/>
      <c r="AA590" s="63"/>
      <c r="AB590" s="63"/>
      <c r="AC590" s="63"/>
      <c r="AI590" s="58"/>
      <c r="AN590" s="58"/>
    </row>
    <row r="591">
      <c r="B591" s="79"/>
      <c r="E591" s="11"/>
      <c r="F591" s="7"/>
      <c r="G591" s="7"/>
      <c r="H591" s="7"/>
      <c r="I591" s="7"/>
      <c r="J591" s="58"/>
      <c r="K591" s="32"/>
      <c r="L591" s="32"/>
      <c r="M591" s="32"/>
      <c r="N591" s="32"/>
      <c r="O591" s="58"/>
      <c r="U591" s="32"/>
      <c r="V591" s="32"/>
      <c r="W591" s="32"/>
      <c r="X591" s="32"/>
      <c r="Z591" s="63"/>
      <c r="AA591" s="63"/>
      <c r="AB591" s="63"/>
      <c r="AC591" s="63"/>
      <c r="AI591" s="58"/>
      <c r="AN591" s="58"/>
    </row>
    <row r="592">
      <c r="B592" s="79"/>
      <c r="E592" s="11"/>
      <c r="F592" s="7"/>
      <c r="G592" s="7"/>
      <c r="H592" s="7"/>
      <c r="I592" s="7"/>
      <c r="J592" s="58"/>
      <c r="K592" s="32"/>
      <c r="L592" s="32"/>
      <c r="M592" s="32"/>
      <c r="N592" s="32"/>
      <c r="O592" s="58"/>
      <c r="U592" s="32"/>
      <c r="V592" s="32"/>
      <c r="W592" s="32"/>
      <c r="X592" s="32"/>
      <c r="Z592" s="63"/>
      <c r="AA592" s="63"/>
      <c r="AB592" s="63"/>
      <c r="AC592" s="63"/>
      <c r="AI592" s="58"/>
      <c r="AN592" s="58"/>
    </row>
    <row r="593">
      <c r="B593" s="79"/>
      <c r="E593" s="11"/>
      <c r="F593" s="7"/>
      <c r="G593" s="7"/>
      <c r="H593" s="7"/>
      <c r="I593" s="7"/>
      <c r="J593" s="58"/>
      <c r="K593" s="32"/>
      <c r="L593" s="32"/>
      <c r="M593" s="32"/>
      <c r="N593" s="32"/>
      <c r="O593" s="58"/>
      <c r="U593" s="32"/>
      <c r="V593" s="32"/>
      <c r="W593" s="32"/>
      <c r="X593" s="32"/>
      <c r="Z593" s="63"/>
      <c r="AA593" s="63"/>
      <c r="AB593" s="63"/>
      <c r="AC593" s="63"/>
      <c r="AI593" s="58"/>
      <c r="AN593" s="58"/>
    </row>
    <row r="594">
      <c r="B594" s="79"/>
      <c r="E594" s="11"/>
      <c r="F594" s="7"/>
      <c r="G594" s="7"/>
      <c r="H594" s="7"/>
      <c r="I594" s="7"/>
      <c r="J594" s="58"/>
      <c r="K594" s="32"/>
      <c r="L594" s="32"/>
      <c r="M594" s="32"/>
      <c r="N594" s="32"/>
      <c r="O594" s="58"/>
      <c r="U594" s="32"/>
      <c r="V594" s="32"/>
      <c r="W594" s="32"/>
      <c r="X594" s="32"/>
      <c r="Z594" s="63"/>
      <c r="AA594" s="63"/>
      <c r="AB594" s="63"/>
      <c r="AC594" s="63"/>
      <c r="AI594" s="58"/>
      <c r="AN594" s="58"/>
    </row>
    <row r="595">
      <c r="B595" s="79"/>
      <c r="E595" s="11"/>
      <c r="F595" s="7"/>
      <c r="G595" s="7"/>
      <c r="H595" s="7"/>
      <c r="I595" s="7"/>
      <c r="J595" s="58"/>
      <c r="K595" s="32"/>
      <c r="L595" s="32"/>
      <c r="M595" s="32"/>
      <c r="N595" s="32"/>
      <c r="O595" s="58"/>
      <c r="U595" s="32"/>
      <c r="V595" s="32"/>
      <c r="W595" s="32"/>
      <c r="X595" s="32"/>
      <c r="Z595" s="63"/>
      <c r="AA595" s="63"/>
      <c r="AB595" s="63"/>
      <c r="AC595" s="63"/>
      <c r="AI595" s="58"/>
      <c r="AN595" s="58"/>
    </row>
    <row r="596">
      <c r="B596" s="79"/>
      <c r="E596" s="11"/>
      <c r="F596" s="7"/>
      <c r="G596" s="7"/>
      <c r="H596" s="7"/>
      <c r="I596" s="7"/>
      <c r="J596" s="58"/>
      <c r="K596" s="32"/>
      <c r="L596" s="32"/>
      <c r="M596" s="32"/>
      <c r="N596" s="32"/>
      <c r="O596" s="58"/>
      <c r="U596" s="32"/>
      <c r="V596" s="32"/>
      <c r="W596" s="32"/>
      <c r="X596" s="32"/>
      <c r="Z596" s="63"/>
      <c r="AA596" s="63"/>
      <c r="AB596" s="63"/>
      <c r="AC596" s="63"/>
      <c r="AI596" s="58"/>
      <c r="AN596" s="58"/>
    </row>
    <row r="597">
      <c r="B597" s="79"/>
      <c r="E597" s="11"/>
      <c r="F597" s="7"/>
      <c r="G597" s="7"/>
      <c r="H597" s="7"/>
      <c r="I597" s="7"/>
      <c r="J597" s="58"/>
      <c r="K597" s="32"/>
      <c r="L597" s="32"/>
      <c r="M597" s="32"/>
      <c r="N597" s="32"/>
      <c r="O597" s="58"/>
      <c r="U597" s="32"/>
      <c r="V597" s="32"/>
      <c r="W597" s="32"/>
      <c r="X597" s="32"/>
      <c r="Z597" s="63"/>
      <c r="AA597" s="63"/>
      <c r="AB597" s="63"/>
      <c r="AC597" s="63"/>
      <c r="AI597" s="58"/>
      <c r="AN597" s="58"/>
    </row>
    <row r="598">
      <c r="B598" s="79"/>
      <c r="E598" s="11"/>
      <c r="F598" s="7"/>
      <c r="G598" s="7"/>
      <c r="H598" s="7"/>
      <c r="I598" s="7"/>
      <c r="J598" s="58"/>
      <c r="K598" s="32"/>
      <c r="L598" s="32"/>
      <c r="M598" s="32"/>
      <c r="N598" s="32"/>
      <c r="O598" s="58"/>
      <c r="U598" s="32"/>
      <c r="V598" s="32"/>
      <c r="W598" s="32"/>
      <c r="X598" s="32"/>
      <c r="Z598" s="63"/>
      <c r="AA598" s="63"/>
      <c r="AB598" s="63"/>
      <c r="AC598" s="63"/>
      <c r="AI598" s="58"/>
      <c r="AN598" s="58"/>
    </row>
    <row r="599">
      <c r="B599" s="79"/>
      <c r="E599" s="11"/>
      <c r="F599" s="7"/>
      <c r="G599" s="7"/>
      <c r="H599" s="7"/>
      <c r="I599" s="7"/>
      <c r="J599" s="58"/>
      <c r="K599" s="32"/>
      <c r="L599" s="32"/>
      <c r="M599" s="32"/>
      <c r="N599" s="32"/>
      <c r="O599" s="58"/>
      <c r="U599" s="32"/>
      <c r="V599" s="32"/>
      <c r="W599" s="32"/>
      <c r="X599" s="32"/>
      <c r="Z599" s="63"/>
      <c r="AA599" s="63"/>
      <c r="AB599" s="63"/>
      <c r="AC599" s="63"/>
      <c r="AI599" s="58"/>
      <c r="AN599" s="58"/>
    </row>
    <row r="600">
      <c r="B600" s="79"/>
      <c r="E600" s="11"/>
      <c r="F600" s="7"/>
      <c r="G600" s="7"/>
      <c r="H600" s="7"/>
      <c r="I600" s="7"/>
      <c r="J600" s="58"/>
      <c r="K600" s="32"/>
      <c r="L600" s="32"/>
      <c r="M600" s="32"/>
      <c r="N600" s="32"/>
      <c r="O600" s="58"/>
      <c r="U600" s="32"/>
      <c r="V600" s="32"/>
      <c r="W600" s="32"/>
      <c r="X600" s="32"/>
      <c r="Z600" s="63"/>
      <c r="AA600" s="63"/>
      <c r="AB600" s="63"/>
      <c r="AC600" s="63"/>
      <c r="AI600" s="58"/>
      <c r="AN600" s="58"/>
    </row>
    <row r="601">
      <c r="B601" s="79"/>
      <c r="E601" s="11"/>
      <c r="F601" s="7"/>
      <c r="G601" s="7"/>
      <c r="H601" s="7"/>
      <c r="I601" s="7"/>
      <c r="J601" s="58"/>
      <c r="K601" s="32"/>
      <c r="L601" s="32"/>
      <c r="M601" s="32"/>
      <c r="N601" s="32"/>
      <c r="O601" s="58"/>
      <c r="U601" s="32"/>
      <c r="V601" s="32"/>
      <c r="W601" s="32"/>
      <c r="X601" s="32"/>
      <c r="Z601" s="63"/>
      <c r="AA601" s="63"/>
      <c r="AB601" s="63"/>
      <c r="AC601" s="63"/>
      <c r="AI601" s="58"/>
      <c r="AN601" s="58"/>
    </row>
    <row r="602">
      <c r="B602" s="79"/>
      <c r="E602" s="11"/>
      <c r="F602" s="7"/>
      <c r="G602" s="7"/>
      <c r="H602" s="7"/>
      <c r="I602" s="7"/>
      <c r="J602" s="58"/>
      <c r="K602" s="32"/>
      <c r="L602" s="32"/>
      <c r="M602" s="32"/>
      <c r="N602" s="32"/>
      <c r="O602" s="58"/>
      <c r="U602" s="32"/>
      <c r="V602" s="32"/>
      <c r="W602" s="32"/>
      <c r="X602" s="32"/>
      <c r="Z602" s="63"/>
      <c r="AA602" s="63"/>
      <c r="AB602" s="63"/>
      <c r="AC602" s="63"/>
      <c r="AI602" s="58"/>
      <c r="AN602" s="58"/>
    </row>
    <row r="603">
      <c r="B603" s="79"/>
      <c r="E603" s="11"/>
      <c r="F603" s="7"/>
      <c r="G603" s="7"/>
      <c r="H603" s="7"/>
      <c r="I603" s="7"/>
      <c r="J603" s="58"/>
      <c r="K603" s="32"/>
      <c r="L603" s="32"/>
      <c r="M603" s="32"/>
      <c r="N603" s="32"/>
      <c r="O603" s="58"/>
      <c r="U603" s="32"/>
      <c r="V603" s="32"/>
      <c r="W603" s="32"/>
      <c r="X603" s="32"/>
      <c r="Z603" s="63"/>
      <c r="AA603" s="63"/>
      <c r="AB603" s="63"/>
      <c r="AC603" s="63"/>
      <c r="AI603" s="58"/>
      <c r="AN603" s="58"/>
    </row>
    <row r="604">
      <c r="B604" s="79"/>
      <c r="E604" s="11"/>
      <c r="F604" s="7"/>
      <c r="G604" s="7"/>
      <c r="H604" s="7"/>
      <c r="I604" s="7"/>
      <c r="J604" s="58"/>
      <c r="K604" s="32"/>
      <c r="L604" s="32"/>
      <c r="M604" s="32"/>
      <c r="N604" s="32"/>
      <c r="O604" s="58"/>
      <c r="U604" s="32"/>
      <c r="V604" s="32"/>
      <c r="W604" s="32"/>
      <c r="X604" s="32"/>
      <c r="Z604" s="63"/>
      <c r="AA604" s="63"/>
      <c r="AB604" s="63"/>
      <c r="AC604" s="63"/>
      <c r="AI604" s="58"/>
      <c r="AN604" s="58"/>
    </row>
    <row r="605">
      <c r="B605" s="79"/>
      <c r="E605" s="11"/>
      <c r="F605" s="7"/>
      <c r="G605" s="7"/>
      <c r="H605" s="7"/>
      <c r="I605" s="7"/>
      <c r="J605" s="58"/>
      <c r="K605" s="32"/>
      <c r="L605" s="32"/>
      <c r="M605" s="32"/>
      <c r="N605" s="32"/>
      <c r="O605" s="58"/>
      <c r="U605" s="32"/>
      <c r="V605" s="32"/>
      <c r="W605" s="32"/>
      <c r="X605" s="32"/>
      <c r="Z605" s="63"/>
      <c r="AA605" s="63"/>
      <c r="AB605" s="63"/>
      <c r="AC605" s="63"/>
      <c r="AI605" s="58"/>
      <c r="AN605" s="58"/>
    </row>
    <row r="606">
      <c r="B606" s="79"/>
      <c r="E606" s="11"/>
      <c r="F606" s="7"/>
      <c r="G606" s="7"/>
      <c r="H606" s="7"/>
      <c r="I606" s="7"/>
      <c r="J606" s="58"/>
      <c r="K606" s="32"/>
      <c r="L606" s="32"/>
      <c r="M606" s="32"/>
      <c r="N606" s="32"/>
      <c r="O606" s="58"/>
      <c r="U606" s="32"/>
      <c r="V606" s="32"/>
      <c r="W606" s="32"/>
      <c r="X606" s="32"/>
      <c r="Z606" s="63"/>
      <c r="AA606" s="63"/>
      <c r="AB606" s="63"/>
      <c r="AC606" s="63"/>
      <c r="AI606" s="58"/>
      <c r="AN606" s="58"/>
    </row>
    <row r="607">
      <c r="B607" s="79"/>
      <c r="E607" s="11"/>
      <c r="F607" s="7"/>
      <c r="G607" s="7"/>
      <c r="H607" s="7"/>
      <c r="I607" s="7"/>
      <c r="J607" s="58"/>
      <c r="K607" s="32"/>
      <c r="L607" s="32"/>
      <c r="M607" s="32"/>
      <c r="N607" s="32"/>
      <c r="O607" s="58"/>
      <c r="U607" s="32"/>
      <c r="V607" s="32"/>
      <c r="W607" s="32"/>
      <c r="X607" s="32"/>
      <c r="Z607" s="63"/>
      <c r="AA607" s="63"/>
      <c r="AB607" s="63"/>
      <c r="AC607" s="63"/>
      <c r="AI607" s="58"/>
      <c r="AN607" s="58"/>
    </row>
    <row r="608">
      <c r="B608" s="79"/>
      <c r="E608" s="11"/>
      <c r="F608" s="7"/>
      <c r="G608" s="7"/>
      <c r="H608" s="7"/>
      <c r="I608" s="7"/>
      <c r="J608" s="58"/>
      <c r="K608" s="32"/>
      <c r="L608" s="32"/>
      <c r="M608" s="32"/>
      <c r="N608" s="32"/>
      <c r="O608" s="58"/>
      <c r="U608" s="32"/>
      <c r="V608" s="32"/>
      <c r="W608" s="32"/>
      <c r="X608" s="32"/>
      <c r="Z608" s="63"/>
      <c r="AA608" s="63"/>
      <c r="AB608" s="63"/>
      <c r="AC608" s="63"/>
      <c r="AI608" s="58"/>
      <c r="AN608" s="58"/>
    </row>
    <row r="609">
      <c r="B609" s="79"/>
      <c r="E609" s="11"/>
      <c r="F609" s="7"/>
      <c r="G609" s="7"/>
      <c r="H609" s="7"/>
      <c r="I609" s="7"/>
      <c r="J609" s="58"/>
      <c r="K609" s="32"/>
      <c r="L609" s="32"/>
      <c r="M609" s="32"/>
      <c r="N609" s="32"/>
      <c r="O609" s="58"/>
      <c r="U609" s="32"/>
      <c r="V609" s="32"/>
      <c r="W609" s="32"/>
      <c r="X609" s="32"/>
      <c r="Z609" s="63"/>
      <c r="AA609" s="63"/>
      <c r="AB609" s="63"/>
      <c r="AC609" s="63"/>
      <c r="AI609" s="58"/>
      <c r="AN609" s="58"/>
    </row>
    <row r="610">
      <c r="B610" s="79"/>
      <c r="E610" s="11"/>
      <c r="F610" s="7"/>
      <c r="G610" s="7"/>
      <c r="H610" s="7"/>
      <c r="I610" s="7"/>
      <c r="J610" s="58"/>
      <c r="K610" s="32"/>
      <c r="L610" s="32"/>
      <c r="M610" s="32"/>
      <c r="N610" s="32"/>
      <c r="O610" s="58"/>
      <c r="U610" s="32"/>
      <c r="V610" s="32"/>
      <c r="W610" s="32"/>
      <c r="X610" s="32"/>
      <c r="Z610" s="63"/>
      <c r="AA610" s="63"/>
      <c r="AB610" s="63"/>
      <c r="AC610" s="63"/>
      <c r="AI610" s="58"/>
      <c r="AN610" s="58"/>
    </row>
    <row r="611">
      <c r="B611" s="79"/>
      <c r="E611" s="11"/>
      <c r="F611" s="7"/>
      <c r="G611" s="7"/>
      <c r="H611" s="7"/>
      <c r="I611" s="7"/>
      <c r="J611" s="58"/>
      <c r="K611" s="32"/>
      <c r="L611" s="32"/>
      <c r="M611" s="32"/>
      <c r="N611" s="32"/>
      <c r="O611" s="58"/>
      <c r="U611" s="32"/>
      <c r="V611" s="32"/>
      <c r="W611" s="32"/>
      <c r="X611" s="32"/>
      <c r="Z611" s="63"/>
      <c r="AA611" s="63"/>
      <c r="AB611" s="63"/>
      <c r="AC611" s="63"/>
      <c r="AI611" s="58"/>
      <c r="AN611" s="58"/>
    </row>
    <row r="612">
      <c r="B612" s="79"/>
      <c r="E612" s="11"/>
      <c r="F612" s="7"/>
      <c r="G612" s="7"/>
      <c r="H612" s="7"/>
      <c r="I612" s="7"/>
      <c r="J612" s="58"/>
      <c r="K612" s="32"/>
      <c r="L612" s="32"/>
      <c r="M612" s="32"/>
      <c r="N612" s="32"/>
      <c r="O612" s="58"/>
      <c r="U612" s="32"/>
      <c r="V612" s="32"/>
      <c r="W612" s="32"/>
      <c r="X612" s="32"/>
      <c r="Z612" s="63"/>
      <c r="AA612" s="63"/>
      <c r="AB612" s="63"/>
      <c r="AC612" s="63"/>
      <c r="AI612" s="58"/>
      <c r="AN612" s="58"/>
    </row>
    <row r="613">
      <c r="B613" s="79"/>
      <c r="E613" s="11"/>
      <c r="F613" s="7"/>
      <c r="G613" s="7"/>
      <c r="H613" s="7"/>
      <c r="I613" s="7"/>
      <c r="J613" s="58"/>
      <c r="K613" s="32"/>
      <c r="L613" s="32"/>
      <c r="M613" s="32"/>
      <c r="N613" s="32"/>
      <c r="O613" s="58"/>
      <c r="U613" s="32"/>
      <c r="V613" s="32"/>
      <c r="W613" s="32"/>
      <c r="X613" s="32"/>
      <c r="Z613" s="63"/>
      <c r="AA613" s="63"/>
      <c r="AB613" s="63"/>
      <c r="AC613" s="63"/>
      <c r="AI613" s="58"/>
      <c r="AN613" s="58"/>
    </row>
    <row r="614">
      <c r="B614" s="79"/>
      <c r="E614" s="11"/>
      <c r="F614" s="7"/>
      <c r="G614" s="7"/>
      <c r="H614" s="7"/>
      <c r="I614" s="7"/>
      <c r="J614" s="58"/>
      <c r="K614" s="32"/>
      <c r="L614" s="32"/>
      <c r="M614" s="32"/>
      <c r="N614" s="32"/>
      <c r="O614" s="58"/>
      <c r="U614" s="32"/>
      <c r="V614" s="32"/>
      <c r="W614" s="32"/>
      <c r="X614" s="32"/>
      <c r="Z614" s="63"/>
      <c r="AA614" s="63"/>
      <c r="AB614" s="63"/>
      <c r="AC614" s="63"/>
      <c r="AI614" s="58"/>
      <c r="AN614" s="58"/>
    </row>
    <row r="615">
      <c r="E615" s="11"/>
      <c r="F615" s="7"/>
      <c r="G615" s="7"/>
      <c r="H615" s="7"/>
      <c r="I615" s="7"/>
      <c r="J615" s="58"/>
      <c r="K615" s="32"/>
      <c r="L615" s="32"/>
      <c r="M615" s="32"/>
      <c r="N615" s="32"/>
      <c r="O615" s="58"/>
      <c r="U615" s="32"/>
      <c r="V615" s="32"/>
      <c r="W615" s="32"/>
      <c r="X615" s="32"/>
      <c r="Z615" s="63"/>
      <c r="AA615" s="63"/>
      <c r="AB615" s="63"/>
      <c r="AC615" s="63"/>
      <c r="AI615" s="58"/>
      <c r="AN615" s="58"/>
    </row>
    <row r="616">
      <c r="E616" s="11"/>
      <c r="F616" s="7"/>
      <c r="G616" s="7"/>
      <c r="H616" s="7"/>
      <c r="I616" s="7"/>
      <c r="J616" s="58"/>
      <c r="K616" s="32"/>
      <c r="L616" s="32"/>
      <c r="M616" s="32"/>
      <c r="N616" s="32"/>
      <c r="O616" s="58"/>
      <c r="U616" s="32"/>
      <c r="V616" s="32"/>
      <c r="W616" s="32"/>
      <c r="X616" s="32"/>
      <c r="Z616" s="63"/>
      <c r="AA616" s="63"/>
      <c r="AB616" s="63"/>
      <c r="AC616" s="63"/>
      <c r="AI616" s="58"/>
      <c r="AN616" s="58"/>
    </row>
    <row r="617">
      <c r="E617" s="11"/>
      <c r="F617" s="7"/>
      <c r="G617" s="7"/>
      <c r="H617" s="7"/>
      <c r="I617" s="7"/>
      <c r="J617" s="58"/>
      <c r="K617" s="32"/>
      <c r="L617" s="32"/>
      <c r="M617" s="32"/>
      <c r="N617" s="32"/>
      <c r="O617" s="58"/>
      <c r="U617" s="32"/>
      <c r="V617" s="32"/>
      <c r="W617" s="32"/>
      <c r="X617" s="32"/>
      <c r="Z617" s="63"/>
      <c r="AA617" s="63"/>
      <c r="AB617" s="63"/>
      <c r="AC617" s="63"/>
      <c r="AI617" s="58"/>
      <c r="AN617" s="58"/>
    </row>
    <row r="618">
      <c r="E618" s="11"/>
      <c r="F618" s="7"/>
      <c r="G618" s="7"/>
      <c r="H618" s="7"/>
      <c r="I618" s="7"/>
      <c r="J618" s="58"/>
      <c r="K618" s="32"/>
      <c r="L618" s="32"/>
      <c r="M618" s="32"/>
      <c r="N618" s="32"/>
      <c r="O618" s="58"/>
      <c r="U618" s="32"/>
      <c r="V618" s="32"/>
      <c r="W618" s="32"/>
      <c r="X618" s="32"/>
      <c r="Z618" s="63"/>
      <c r="AA618" s="63"/>
      <c r="AB618" s="63"/>
      <c r="AC618" s="63"/>
      <c r="AI618" s="58"/>
      <c r="AN618" s="58"/>
    </row>
    <row r="619">
      <c r="E619" s="11"/>
      <c r="F619" s="7"/>
      <c r="G619" s="7"/>
      <c r="H619" s="7"/>
      <c r="I619" s="7"/>
      <c r="J619" s="58"/>
      <c r="K619" s="32"/>
      <c r="L619" s="32"/>
      <c r="M619" s="32"/>
      <c r="N619" s="32"/>
      <c r="O619" s="58"/>
      <c r="U619" s="32"/>
      <c r="V619" s="32"/>
      <c r="W619" s="32"/>
      <c r="X619" s="32"/>
      <c r="Z619" s="63"/>
      <c r="AA619" s="63"/>
      <c r="AB619" s="63"/>
      <c r="AC619" s="63"/>
      <c r="AI619" s="58"/>
      <c r="AN619" s="58"/>
    </row>
    <row r="620">
      <c r="E620" s="11"/>
      <c r="F620" s="7"/>
      <c r="G620" s="7"/>
      <c r="H620" s="7"/>
      <c r="I620" s="7"/>
      <c r="J620" s="58"/>
      <c r="K620" s="32"/>
      <c r="L620" s="32"/>
      <c r="M620" s="32"/>
      <c r="N620" s="32"/>
      <c r="O620" s="58"/>
      <c r="U620" s="32"/>
      <c r="V620" s="32"/>
      <c r="W620" s="32"/>
      <c r="X620" s="32"/>
      <c r="Z620" s="63"/>
      <c r="AA620" s="63"/>
      <c r="AB620" s="63"/>
      <c r="AC620" s="63"/>
      <c r="AI620" s="58"/>
      <c r="AN620" s="58"/>
    </row>
    <row r="621">
      <c r="E621" s="11"/>
      <c r="F621" s="7"/>
      <c r="G621" s="7"/>
      <c r="H621" s="7"/>
      <c r="I621" s="7"/>
      <c r="J621" s="58"/>
      <c r="K621" s="32"/>
      <c r="L621" s="32"/>
      <c r="M621" s="32"/>
      <c r="N621" s="32"/>
      <c r="O621" s="58"/>
      <c r="U621" s="32"/>
      <c r="V621" s="32"/>
      <c r="W621" s="32"/>
      <c r="X621" s="32"/>
      <c r="Z621" s="63"/>
      <c r="AA621" s="63"/>
      <c r="AB621" s="63"/>
      <c r="AC621" s="63"/>
      <c r="AI621" s="58"/>
      <c r="AN621" s="58"/>
    </row>
    <row r="622">
      <c r="E622" s="11"/>
      <c r="F622" s="7"/>
      <c r="G622" s="7"/>
      <c r="H622" s="7"/>
      <c r="I622" s="7"/>
      <c r="J622" s="58"/>
      <c r="K622" s="32"/>
      <c r="L622" s="32"/>
      <c r="M622" s="32"/>
      <c r="N622" s="32"/>
      <c r="O622" s="58"/>
      <c r="U622" s="32"/>
      <c r="V622" s="32"/>
      <c r="W622" s="32"/>
      <c r="X622" s="32"/>
      <c r="Z622" s="63"/>
      <c r="AA622" s="63"/>
      <c r="AB622" s="63"/>
      <c r="AC622" s="63"/>
      <c r="AI622" s="58"/>
      <c r="AN622" s="58"/>
    </row>
    <row r="623">
      <c r="E623" s="11"/>
      <c r="F623" s="7"/>
      <c r="G623" s="7"/>
      <c r="H623" s="7"/>
      <c r="I623" s="7"/>
      <c r="J623" s="58"/>
      <c r="K623" s="32"/>
      <c r="L623" s="32"/>
      <c r="M623" s="32"/>
      <c r="N623" s="32"/>
      <c r="O623" s="58"/>
      <c r="U623" s="32"/>
      <c r="V623" s="32"/>
      <c r="W623" s="32"/>
      <c r="X623" s="32"/>
      <c r="Z623" s="63"/>
      <c r="AA623" s="63"/>
      <c r="AB623" s="63"/>
      <c r="AC623" s="63"/>
      <c r="AI623" s="58"/>
      <c r="AN623" s="58"/>
    </row>
    <row r="624">
      <c r="E624" s="11"/>
      <c r="F624" s="7"/>
      <c r="G624" s="7"/>
      <c r="H624" s="7"/>
      <c r="I624" s="7"/>
      <c r="J624" s="58"/>
      <c r="K624" s="32"/>
      <c r="L624" s="32"/>
      <c r="M624" s="32"/>
      <c r="N624" s="32"/>
      <c r="O624" s="58"/>
      <c r="U624" s="32"/>
      <c r="V624" s="32"/>
      <c r="W624" s="32"/>
      <c r="X624" s="32"/>
      <c r="Z624" s="63"/>
      <c r="AA624" s="63"/>
      <c r="AB624" s="63"/>
      <c r="AC624" s="63"/>
      <c r="AI624" s="58"/>
      <c r="AN624" s="58"/>
    </row>
    <row r="625">
      <c r="E625" s="11"/>
      <c r="F625" s="7"/>
      <c r="G625" s="7"/>
      <c r="H625" s="7"/>
      <c r="I625" s="7"/>
      <c r="J625" s="58"/>
      <c r="K625" s="32"/>
      <c r="L625" s="32"/>
      <c r="M625" s="32"/>
      <c r="N625" s="32"/>
      <c r="O625" s="58"/>
      <c r="U625" s="32"/>
      <c r="V625" s="32"/>
      <c r="W625" s="32"/>
      <c r="X625" s="32"/>
      <c r="Z625" s="63"/>
      <c r="AA625" s="63"/>
      <c r="AB625" s="63"/>
      <c r="AC625" s="63"/>
      <c r="AI625" s="58"/>
      <c r="AN625" s="58"/>
    </row>
    <row r="626">
      <c r="E626" s="11"/>
      <c r="F626" s="7"/>
      <c r="G626" s="7"/>
      <c r="H626" s="7"/>
      <c r="I626" s="7"/>
      <c r="J626" s="58"/>
      <c r="K626" s="32"/>
      <c r="L626" s="32"/>
      <c r="M626" s="32"/>
      <c r="N626" s="32"/>
      <c r="O626" s="58"/>
      <c r="U626" s="32"/>
      <c r="V626" s="32"/>
      <c r="W626" s="32"/>
      <c r="X626" s="32"/>
      <c r="Z626" s="63"/>
      <c r="AA626" s="63"/>
      <c r="AB626" s="63"/>
      <c r="AC626" s="63"/>
      <c r="AI626" s="58"/>
      <c r="AN626" s="58"/>
    </row>
    <row r="627">
      <c r="E627" s="11"/>
      <c r="F627" s="7"/>
      <c r="G627" s="7"/>
      <c r="H627" s="7"/>
      <c r="I627" s="7"/>
      <c r="J627" s="58"/>
      <c r="K627" s="32"/>
      <c r="L627" s="32"/>
      <c r="M627" s="32"/>
      <c r="N627" s="32"/>
      <c r="O627" s="58"/>
      <c r="U627" s="32"/>
      <c r="V627" s="32"/>
      <c r="W627" s="32"/>
      <c r="X627" s="32"/>
      <c r="Z627" s="63"/>
      <c r="AA627" s="63"/>
      <c r="AB627" s="63"/>
      <c r="AC627" s="63"/>
      <c r="AI627" s="58"/>
      <c r="AN627" s="58"/>
    </row>
    <row r="628">
      <c r="E628" s="11"/>
      <c r="F628" s="7"/>
      <c r="G628" s="7"/>
      <c r="H628" s="7"/>
      <c r="I628" s="7"/>
      <c r="J628" s="58"/>
      <c r="K628" s="32"/>
      <c r="L628" s="32"/>
      <c r="M628" s="32"/>
      <c r="N628" s="32"/>
      <c r="O628" s="58"/>
      <c r="U628" s="32"/>
      <c r="V628" s="32"/>
      <c r="W628" s="32"/>
      <c r="X628" s="32"/>
      <c r="Z628" s="63"/>
      <c r="AA628" s="63"/>
      <c r="AB628" s="63"/>
      <c r="AC628" s="63"/>
      <c r="AI628" s="58"/>
      <c r="AN628" s="58"/>
    </row>
    <row r="629">
      <c r="E629" s="11"/>
      <c r="F629" s="7"/>
      <c r="G629" s="7"/>
      <c r="H629" s="7"/>
      <c r="I629" s="7"/>
      <c r="J629" s="58"/>
      <c r="K629" s="32"/>
      <c r="L629" s="32"/>
      <c r="M629" s="32"/>
      <c r="N629" s="32"/>
      <c r="O629" s="58"/>
      <c r="U629" s="32"/>
      <c r="V629" s="32"/>
      <c r="W629" s="32"/>
      <c r="X629" s="32"/>
      <c r="Z629" s="63"/>
      <c r="AA629" s="63"/>
      <c r="AB629" s="63"/>
      <c r="AC629" s="63"/>
      <c r="AI629" s="58"/>
      <c r="AN629" s="58"/>
    </row>
    <row r="630">
      <c r="E630" s="11"/>
      <c r="F630" s="7"/>
      <c r="G630" s="7"/>
      <c r="H630" s="7"/>
      <c r="I630" s="7"/>
      <c r="J630" s="58"/>
      <c r="K630" s="32"/>
      <c r="L630" s="32"/>
      <c r="M630" s="32"/>
      <c r="N630" s="32"/>
      <c r="O630" s="58"/>
      <c r="U630" s="32"/>
      <c r="V630" s="32"/>
      <c r="W630" s="32"/>
      <c r="X630" s="32"/>
      <c r="Z630" s="63"/>
      <c r="AA630" s="63"/>
      <c r="AB630" s="63"/>
      <c r="AC630" s="63"/>
      <c r="AI630" s="58"/>
      <c r="AN630" s="58"/>
    </row>
    <row r="631">
      <c r="E631" s="11"/>
      <c r="F631" s="7"/>
      <c r="G631" s="7"/>
      <c r="H631" s="7"/>
      <c r="I631" s="7"/>
      <c r="J631" s="58"/>
      <c r="K631" s="32"/>
      <c r="L631" s="32"/>
      <c r="M631" s="32"/>
      <c r="N631" s="32"/>
      <c r="O631" s="58"/>
      <c r="U631" s="32"/>
      <c r="V631" s="32"/>
      <c r="W631" s="32"/>
      <c r="X631" s="32"/>
      <c r="Z631" s="63"/>
      <c r="AA631" s="63"/>
      <c r="AB631" s="63"/>
      <c r="AC631" s="63"/>
      <c r="AI631" s="58"/>
      <c r="AN631" s="58"/>
    </row>
    <row r="632">
      <c r="E632" s="11"/>
      <c r="F632" s="7"/>
      <c r="G632" s="7"/>
      <c r="H632" s="7"/>
      <c r="I632" s="7"/>
      <c r="J632" s="58"/>
      <c r="K632" s="32"/>
      <c r="L632" s="32"/>
      <c r="M632" s="32"/>
      <c r="N632" s="32"/>
      <c r="O632" s="58"/>
      <c r="U632" s="32"/>
      <c r="V632" s="32"/>
      <c r="W632" s="32"/>
      <c r="X632" s="32"/>
      <c r="Z632" s="63"/>
      <c r="AA632" s="63"/>
      <c r="AB632" s="63"/>
      <c r="AC632" s="63"/>
      <c r="AI632" s="58"/>
      <c r="AN632" s="58"/>
    </row>
    <row r="633">
      <c r="E633" s="11"/>
      <c r="F633" s="7"/>
      <c r="G633" s="7"/>
      <c r="H633" s="7"/>
      <c r="I633" s="7"/>
      <c r="J633" s="58"/>
      <c r="K633" s="32"/>
      <c r="L633" s="32"/>
      <c r="M633" s="32"/>
      <c r="N633" s="32"/>
      <c r="O633" s="58"/>
      <c r="U633" s="32"/>
      <c r="V633" s="32"/>
      <c r="W633" s="32"/>
      <c r="X633" s="32"/>
      <c r="Z633" s="63"/>
      <c r="AA633" s="63"/>
      <c r="AB633" s="63"/>
      <c r="AC633" s="63"/>
      <c r="AI633" s="58"/>
      <c r="AN633" s="58"/>
    </row>
    <row r="634">
      <c r="E634" s="11"/>
      <c r="F634" s="7"/>
      <c r="G634" s="7"/>
      <c r="H634" s="7"/>
      <c r="I634" s="7"/>
      <c r="J634" s="58"/>
      <c r="K634" s="32"/>
      <c r="L634" s="32"/>
      <c r="M634" s="32"/>
      <c r="N634" s="32"/>
      <c r="O634" s="58"/>
      <c r="U634" s="32"/>
      <c r="V634" s="32"/>
      <c r="W634" s="32"/>
      <c r="X634" s="32"/>
      <c r="Z634" s="63"/>
      <c r="AA634" s="63"/>
      <c r="AB634" s="63"/>
      <c r="AC634" s="63"/>
      <c r="AI634" s="58"/>
      <c r="AN634" s="58"/>
    </row>
    <row r="635">
      <c r="E635" s="11"/>
      <c r="F635" s="7"/>
      <c r="G635" s="7"/>
      <c r="H635" s="7"/>
      <c r="I635" s="7"/>
      <c r="J635" s="58"/>
      <c r="K635" s="32"/>
      <c r="L635" s="32"/>
      <c r="M635" s="32"/>
      <c r="N635" s="32"/>
      <c r="O635" s="58"/>
      <c r="U635" s="32"/>
      <c r="V635" s="32"/>
      <c r="W635" s="32"/>
      <c r="X635" s="32"/>
      <c r="Z635" s="63"/>
      <c r="AA635" s="63"/>
      <c r="AB635" s="63"/>
      <c r="AC635" s="63"/>
      <c r="AI635" s="58"/>
      <c r="AN635" s="58"/>
    </row>
    <row r="636">
      <c r="E636" s="11"/>
      <c r="F636" s="7"/>
      <c r="G636" s="7"/>
      <c r="H636" s="7"/>
      <c r="I636" s="7"/>
      <c r="J636" s="58"/>
      <c r="K636" s="32"/>
      <c r="L636" s="32"/>
      <c r="M636" s="32"/>
      <c r="N636" s="32"/>
      <c r="O636" s="58"/>
      <c r="U636" s="32"/>
      <c r="V636" s="32"/>
      <c r="W636" s="32"/>
      <c r="X636" s="32"/>
      <c r="Z636" s="63"/>
      <c r="AA636" s="63"/>
      <c r="AB636" s="63"/>
      <c r="AC636" s="63"/>
      <c r="AI636" s="58"/>
      <c r="AN636" s="58"/>
    </row>
    <row r="637">
      <c r="E637" s="11"/>
      <c r="F637" s="7"/>
      <c r="G637" s="7"/>
      <c r="H637" s="7"/>
      <c r="I637" s="7"/>
      <c r="J637" s="58"/>
      <c r="K637" s="32"/>
      <c r="L637" s="32"/>
      <c r="M637" s="32"/>
      <c r="N637" s="32"/>
      <c r="O637" s="58"/>
      <c r="U637" s="32"/>
      <c r="V637" s="32"/>
      <c r="W637" s="32"/>
      <c r="X637" s="32"/>
      <c r="Z637" s="63"/>
      <c r="AA637" s="63"/>
      <c r="AB637" s="63"/>
      <c r="AC637" s="63"/>
      <c r="AI637" s="58"/>
      <c r="AN637" s="58"/>
    </row>
    <row r="638">
      <c r="E638" s="11"/>
      <c r="F638" s="7"/>
      <c r="G638" s="7"/>
      <c r="H638" s="7"/>
      <c r="I638" s="7"/>
      <c r="J638" s="58"/>
      <c r="K638" s="32"/>
      <c r="L638" s="32"/>
      <c r="M638" s="32"/>
      <c r="N638" s="32"/>
      <c r="O638" s="58"/>
      <c r="U638" s="32"/>
      <c r="V638" s="32"/>
      <c r="W638" s="32"/>
      <c r="X638" s="32"/>
      <c r="Z638" s="63"/>
      <c r="AA638" s="63"/>
      <c r="AB638" s="63"/>
      <c r="AC638" s="63"/>
      <c r="AI638" s="58"/>
      <c r="AN638" s="58"/>
    </row>
    <row r="639">
      <c r="E639" s="11"/>
      <c r="F639" s="7"/>
      <c r="G639" s="7"/>
      <c r="H639" s="7"/>
      <c r="I639" s="7"/>
      <c r="J639" s="58"/>
      <c r="K639" s="32"/>
      <c r="L639" s="32"/>
      <c r="M639" s="32"/>
      <c r="N639" s="32"/>
      <c r="O639" s="58"/>
      <c r="U639" s="32"/>
      <c r="V639" s="32"/>
      <c r="W639" s="32"/>
      <c r="X639" s="32"/>
      <c r="Z639" s="63"/>
      <c r="AA639" s="63"/>
      <c r="AB639" s="63"/>
      <c r="AC639" s="63"/>
      <c r="AI639" s="58"/>
      <c r="AN639" s="58"/>
    </row>
    <row r="640">
      <c r="E640" s="11"/>
      <c r="F640" s="7"/>
      <c r="G640" s="7"/>
      <c r="H640" s="7"/>
      <c r="I640" s="7"/>
      <c r="J640" s="58"/>
      <c r="K640" s="32"/>
      <c r="L640" s="32"/>
      <c r="M640" s="32"/>
      <c r="N640" s="32"/>
      <c r="O640" s="58"/>
      <c r="U640" s="32"/>
      <c r="V640" s="32"/>
      <c r="W640" s="32"/>
      <c r="X640" s="32"/>
      <c r="Z640" s="63"/>
      <c r="AA640" s="63"/>
      <c r="AB640" s="63"/>
      <c r="AC640" s="63"/>
      <c r="AI640" s="58"/>
      <c r="AN640" s="58"/>
    </row>
    <row r="641">
      <c r="E641" s="11"/>
      <c r="F641" s="7"/>
      <c r="G641" s="7"/>
      <c r="H641" s="7"/>
      <c r="I641" s="7"/>
      <c r="J641" s="58"/>
      <c r="K641" s="32"/>
      <c r="L641" s="32"/>
      <c r="M641" s="32"/>
      <c r="N641" s="32"/>
      <c r="O641" s="58"/>
      <c r="U641" s="32"/>
      <c r="V641" s="32"/>
      <c r="W641" s="32"/>
      <c r="X641" s="32"/>
      <c r="Z641" s="63"/>
      <c r="AA641" s="63"/>
      <c r="AB641" s="63"/>
      <c r="AC641" s="63"/>
      <c r="AI641" s="58"/>
      <c r="AN641" s="58"/>
    </row>
    <row r="642">
      <c r="E642" s="11"/>
      <c r="F642" s="7"/>
      <c r="G642" s="7"/>
      <c r="H642" s="7"/>
      <c r="I642" s="7"/>
      <c r="J642" s="58"/>
      <c r="K642" s="32"/>
      <c r="L642" s="32"/>
      <c r="M642" s="32"/>
      <c r="N642" s="32"/>
      <c r="O642" s="58"/>
      <c r="U642" s="32"/>
      <c r="V642" s="32"/>
      <c r="W642" s="32"/>
      <c r="X642" s="32"/>
      <c r="Z642" s="63"/>
      <c r="AA642" s="63"/>
      <c r="AB642" s="63"/>
      <c r="AC642" s="63"/>
      <c r="AI642" s="58"/>
      <c r="AN642" s="58"/>
    </row>
    <row r="643">
      <c r="E643" s="11"/>
      <c r="F643" s="7"/>
      <c r="G643" s="7"/>
      <c r="H643" s="7"/>
      <c r="I643" s="7"/>
      <c r="J643" s="58"/>
      <c r="K643" s="32"/>
      <c r="L643" s="32"/>
      <c r="M643" s="32"/>
      <c r="N643" s="32"/>
      <c r="O643" s="58"/>
      <c r="U643" s="32"/>
      <c r="V643" s="32"/>
      <c r="W643" s="32"/>
      <c r="X643" s="32"/>
      <c r="Z643" s="63"/>
      <c r="AA643" s="63"/>
      <c r="AB643" s="63"/>
      <c r="AC643" s="63"/>
      <c r="AI643" s="58"/>
      <c r="AN643" s="58"/>
    </row>
    <row r="644">
      <c r="E644" s="11"/>
      <c r="F644" s="7"/>
      <c r="G644" s="7"/>
      <c r="H644" s="7"/>
      <c r="I644" s="7"/>
      <c r="J644" s="58"/>
      <c r="K644" s="32"/>
      <c r="L644" s="32"/>
      <c r="M644" s="32"/>
      <c r="N644" s="32"/>
      <c r="O644" s="58"/>
      <c r="U644" s="32"/>
      <c r="V644" s="32"/>
      <c r="W644" s="32"/>
      <c r="X644" s="32"/>
      <c r="Z644" s="63"/>
      <c r="AA644" s="63"/>
      <c r="AB644" s="63"/>
      <c r="AC644" s="63"/>
      <c r="AI644" s="58"/>
      <c r="AN644" s="58"/>
    </row>
    <row r="645">
      <c r="E645" s="11"/>
      <c r="F645" s="7"/>
      <c r="G645" s="7"/>
      <c r="H645" s="7"/>
      <c r="I645" s="7"/>
      <c r="J645" s="58"/>
      <c r="K645" s="32"/>
      <c r="L645" s="32"/>
      <c r="M645" s="32"/>
      <c r="N645" s="32"/>
      <c r="O645" s="58"/>
      <c r="U645" s="32"/>
      <c r="V645" s="32"/>
      <c r="W645" s="32"/>
      <c r="X645" s="32"/>
      <c r="Z645" s="63"/>
      <c r="AA645" s="63"/>
      <c r="AB645" s="63"/>
      <c r="AC645" s="63"/>
      <c r="AI645" s="58"/>
      <c r="AN645" s="58"/>
    </row>
    <row r="646">
      <c r="E646" s="11"/>
      <c r="F646" s="7"/>
      <c r="G646" s="7"/>
      <c r="H646" s="7"/>
      <c r="I646" s="7"/>
      <c r="J646" s="58"/>
      <c r="K646" s="32"/>
      <c r="L646" s="32"/>
      <c r="M646" s="32"/>
      <c r="N646" s="32"/>
      <c r="O646" s="58"/>
      <c r="U646" s="32"/>
      <c r="V646" s="32"/>
      <c r="W646" s="32"/>
      <c r="X646" s="32"/>
      <c r="Z646" s="63"/>
      <c r="AA646" s="63"/>
      <c r="AB646" s="63"/>
      <c r="AC646" s="63"/>
      <c r="AI646" s="58"/>
      <c r="AN646" s="58"/>
    </row>
    <row r="647">
      <c r="E647" s="11"/>
      <c r="F647" s="7"/>
      <c r="G647" s="7"/>
      <c r="H647" s="7"/>
      <c r="I647" s="7"/>
      <c r="J647" s="58"/>
      <c r="K647" s="32"/>
      <c r="L647" s="32"/>
      <c r="M647" s="32"/>
      <c r="N647" s="32"/>
      <c r="O647" s="58"/>
      <c r="U647" s="32"/>
      <c r="V647" s="32"/>
      <c r="W647" s="32"/>
      <c r="X647" s="32"/>
      <c r="Z647" s="63"/>
      <c r="AA647" s="63"/>
      <c r="AB647" s="63"/>
      <c r="AC647" s="63"/>
      <c r="AI647" s="58"/>
      <c r="AN647" s="58"/>
    </row>
    <row r="648">
      <c r="E648" s="11"/>
      <c r="F648" s="7"/>
      <c r="G648" s="7"/>
      <c r="H648" s="7"/>
      <c r="I648" s="7"/>
      <c r="J648" s="58"/>
      <c r="K648" s="32"/>
      <c r="L648" s="32"/>
      <c r="M648" s="32"/>
      <c r="N648" s="32"/>
      <c r="O648" s="58"/>
      <c r="U648" s="32"/>
      <c r="V648" s="32"/>
      <c r="W648" s="32"/>
      <c r="X648" s="32"/>
      <c r="Z648" s="63"/>
      <c r="AA648" s="63"/>
      <c r="AB648" s="63"/>
      <c r="AC648" s="63"/>
      <c r="AI648" s="58"/>
      <c r="AN648" s="58"/>
    </row>
    <row r="649">
      <c r="E649" s="11"/>
      <c r="F649" s="7"/>
      <c r="G649" s="7"/>
      <c r="H649" s="7"/>
      <c r="I649" s="7"/>
      <c r="J649" s="58"/>
      <c r="K649" s="32"/>
      <c r="L649" s="32"/>
      <c r="M649" s="32"/>
      <c r="N649" s="32"/>
      <c r="O649" s="58"/>
      <c r="U649" s="32"/>
      <c r="V649" s="32"/>
      <c r="W649" s="32"/>
      <c r="X649" s="32"/>
      <c r="Z649" s="63"/>
      <c r="AA649" s="63"/>
      <c r="AB649" s="63"/>
      <c r="AC649" s="63"/>
      <c r="AI649" s="58"/>
      <c r="AN649" s="58"/>
    </row>
    <row r="650">
      <c r="E650" s="11"/>
      <c r="F650" s="7"/>
      <c r="G650" s="7"/>
      <c r="H650" s="7"/>
      <c r="I650" s="7"/>
      <c r="J650" s="58"/>
      <c r="K650" s="32"/>
      <c r="L650" s="32"/>
      <c r="M650" s="32"/>
      <c r="N650" s="32"/>
      <c r="O650" s="58"/>
      <c r="U650" s="32"/>
      <c r="V650" s="32"/>
      <c r="W650" s="32"/>
      <c r="X650" s="32"/>
      <c r="Z650" s="63"/>
      <c r="AA650" s="63"/>
      <c r="AB650" s="63"/>
      <c r="AC650" s="63"/>
      <c r="AI650" s="58"/>
      <c r="AN650" s="58"/>
    </row>
    <row r="651">
      <c r="E651" s="11"/>
      <c r="F651" s="7"/>
      <c r="G651" s="7"/>
      <c r="H651" s="7"/>
      <c r="I651" s="7"/>
      <c r="J651" s="58"/>
      <c r="K651" s="32"/>
      <c r="L651" s="32"/>
      <c r="M651" s="32"/>
      <c r="N651" s="32"/>
      <c r="O651" s="58"/>
      <c r="U651" s="32"/>
      <c r="V651" s="32"/>
      <c r="W651" s="32"/>
      <c r="X651" s="32"/>
      <c r="Z651" s="63"/>
      <c r="AA651" s="63"/>
      <c r="AB651" s="63"/>
      <c r="AC651" s="63"/>
      <c r="AI651" s="58"/>
      <c r="AN651" s="58"/>
    </row>
    <row r="652">
      <c r="E652" s="11"/>
      <c r="F652" s="7"/>
      <c r="G652" s="7"/>
      <c r="H652" s="7"/>
      <c r="I652" s="7"/>
      <c r="J652" s="58"/>
      <c r="K652" s="32"/>
      <c r="L652" s="32"/>
      <c r="M652" s="32"/>
      <c r="N652" s="32"/>
      <c r="O652" s="58"/>
      <c r="U652" s="32"/>
      <c r="V652" s="32"/>
      <c r="W652" s="32"/>
      <c r="X652" s="32"/>
      <c r="Z652" s="63"/>
      <c r="AA652" s="63"/>
      <c r="AB652" s="63"/>
      <c r="AC652" s="63"/>
      <c r="AI652" s="58"/>
      <c r="AN652" s="58"/>
    </row>
    <row r="653">
      <c r="E653" s="11"/>
      <c r="F653" s="7"/>
      <c r="G653" s="7"/>
      <c r="H653" s="7"/>
      <c r="I653" s="7"/>
      <c r="J653" s="58"/>
      <c r="K653" s="32"/>
      <c r="L653" s="32"/>
      <c r="M653" s="32"/>
      <c r="N653" s="32"/>
      <c r="O653" s="58"/>
      <c r="U653" s="32"/>
      <c r="V653" s="32"/>
      <c r="W653" s="32"/>
      <c r="X653" s="32"/>
      <c r="Z653" s="63"/>
      <c r="AA653" s="63"/>
      <c r="AB653" s="63"/>
      <c r="AC653" s="63"/>
      <c r="AI653" s="58"/>
      <c r="AN653" s="58"/>
    </row>
    <row r="654">
      <c r="E654" s="11"/>
      <c r="F654" s="7"/>
      <c r="G654" s="7"/>
      <c r="H654" s="7"/>
      <c r="I654" s="7"/>
      <c r="J654" s="58"/>
      <c r="K654" s="32"/>
      <c r="L654" s="32"/>
      <c r="M654" s="32"/>
      <c r="N654" s="32"/>
      <c r="O654" s="58"/>
      <c r="U654" s="32"/>
      <c r="V654" s="32"/>
      <c r="W654" s="32"/>
      <c r="X654" s="32"/>
      <c r="Z654" s="63"/>
      <c r="AA654" s="63"/>
      <c r="AB654" s="63"/>
      <c r="AC654" s="63"/>
      <c r="AI654" s="58"/>
      <c r="AN654" s="58"/>
    </row>
    <row r="655">
      <c r="E655" s="11"/>
      <c r="F655" s="7"/>
      <c r="G655" s="7"/>
      <c r="H655" s="7"/>
      <c r="I655" s="7"/>
      <c r="J655" s="58"/>
      <c r="K655" s="32"/>
      <c r="L655" s="32"/>
      <c r="M655" s="32"/>
      <c r="N655" s="32"/>
      <c r="O655" s="58"/>
      <c r="U655" s="32"/>
      <c r="V655" s="32"/>
      <c r="W655" s="32"/>
      <c r="X655" s="32"/>
      <c r="Z655" s="63"/>
      <c r="AA655" s="63"/>
      <c r="AB655" s="63"/>
      <c r="AC655" s="63"/>
      <c r="AI655" s="58"/>
      <c r="AN655" s="58"/>
    </row>
    <row r="656">
      <c r="E656" s="11"/>
      <c r="F656" s="7"/>
      <c r="G656" s="7"/>
      <c r="H656" s="7"/>
      <c r="I656" s="7"/>
      <c r="J656" s="58"/>
      <c r="K656" s="32"/>
      <c r="L656" s="32"/>
      <c r="M656" s="32"/>
      <c r="N656" s="32"/>
      <c r="O656" s="58"/>
      <c r="U656" s="32"/>
      <c r="V656" s="32"/>
      <c r="W656" s="32"/>
      <c r="X656" s="32"/>
      <c r="Z656" s="63"/>
      <c r="AA656" s="63"/>
      <c r="AB656" s="63"/>
      <c r="AC656" s="63"/>
      <c r="AI656" s="58"/>
      <c r="AN656" s="58"/>
    </row>
    <row r="657">
      <c r="E657" s="11"/>
      <c r="F657" s="7"/>
      <c r="G657" s="7"/>
      <c r="H657" s="7"/>
      <c r="I657" s="7"/>
      <c r="J657" s="58"/>
      <c r="K657" s="32"/>
      <c r="L657" s="32"/>
      <c r="M657" s="32"/>
      <c r="N657" s="32"/>
      <c r="O657" s="58"/>
      <c r="U657" s="32"/>
      <c r="V657" s="32"/>
      <c r="W657" s="32"/>
      <c r="X657" s="32"/>
      <c r="Z657" s="63"/>
      <c r="AA657" s="63"/>
      <c r="AB657" s="63"/>
      <c r="AC657" s="63"/>
      <c r="AI657" s="58"/>
      <c r="AN657" s="58"/>
    </row>
    <row r="658">
      <c r="E658" s="11"/>
      <c r="F658" s="7"/>
      <c r="G658" s="7"/>
      <c r="H658" s="7"/>
      <c r="I658" s="7"/>
      <c r="J658" s="58"/>
      <c r="K658" s="32"/>
      <c r="L658" s="32"/>
      <c r="M658" s="32"/>
      <c r="N658" s="32"/>
      <c r="O658" s="58"/>
      <c r="U658" s="32"/>
      <c r="V658" s="32"/>
      <c r="W658" s="32"/>
      <c r="X658" s="32"/>
      <c r="Z658" s="63"/>
      <c r="AA658" s="63"/>
      <c r="AB658" s="63"/>
      <c r="AC658" s="63"/>
      <c r="AI658" s="58"/>
      <c r="AN658" s="58"/>
    </row>
    <row r="659">
      <c r="E659" s="11"/>
      <c r="F659" s="7"/>
      <c r="G659" s="7"/>
      <c r="H659" s="7"/>
      <c r="I659" s="7"/>
      <c r="J659" s="58"/>
      <c r="K659" s="32"/>
      <c r="L659" s="32"/>
      <c r="M659" s="32"/>
      <c r="N659" s="32"/>
      <c r="O659" s="58"/>
      <c r="U659" s="32"/>
      <c r="V659" s="32"/>
      <c r="W659" s="32"/>
      <c r="X659" s="32"/>
      <c r="Z659" s="63"/>
      <c r="AA659" s="63"/>
      <c r="AB659" s="63"/>
      <c r="AC659" s="63"/>
      <c r="AI659" s="58"/>
      <c r="AN659" s="58"/>
    </row>
    <row r="660">
      <c r="E660" s="11"/>
      <c r="F660" s="7"/>
      <c r="G660" s="7"/>
      <c r="H660" s="7"/>
      <c r="I660" s="7"/>
      <c r="J660" s="58"/>
      <c r="K660" s="32"/>
      <c r="L660" s="32"/>
      <c r="M660" s="32"/>
      <c r="N660" s="32"/>
      <c r="O660" s="58"/>
      <c r="U660" s="32"/>
      <c r="V660" s="32"/>
      <c r="W660" s="32"/>
      <c r="X660" s="32"/>
      <c r="Z660" s="63"/>
      <c r="AA660" s="63"/>
      <c r="AB660" s="63"/>
      <c r="AC660" s="63"/>
      <c r="AI660" s="58"/>
      <c r="AN660" s="58"/>
    </row>
    <row r="661">
      <c r="E661" s="11"/>
      <c r="F661" s="7"/>
      <c r="G661" s="7"/>
      <c r="H661" s="7"/>
      <c r="I661" s="7"/>
      <c r="J661" s="58"/>
      <c r="K661" s="32"/>
      <c r="L661" s="32"/>
      <c r="M661" s="32"/>
      <c r="N661" s="32"/>
      <c r="O661" s="58"/>
      <c r="U661" s="32"/>
      <c r="V661" s="32"/>
      <c r="W661" s="32"/>
      <c r="X661" s="32"/>
      <c r="Z661" s="63"/>
      <c r="AA661" s="63"/>
      <c r="AB661" s="63"/>
      <c r="AC661" s="63"/>
      <c r="AI661" s="58"/>
      <c r="AN661" s="58"/>
    </row>
    <row r="662">
      <c r="E662" s="11"/>
      <c r="F662" s="7"/>
      <c r="G662" s="7"/>
      <c r="H662" s="7"/>
      <c r="I662" s="7"/>
      <c r="J662" s="58"/>
      <c r="K662" s="32"/>
      <c r="L662" s="32"/>
      <c r="M662" s="32"/>
      <c r="N662" s="32"/>
      <c r="O662" s="58"/>
      <c r="U662" s="32"/>
      <c r="V662" s="32"/>
      <c r="W662" s="32"/>
      <c r="X662" s="32"/>
      <c r="Z662" s="63"/>
      <c r="AA662" s="63"/>
      <c r="AB662" s="63"/>
      <c r="AC662" s="63"/>
      <c r="AI662" s="58"/>
      <c r="AN662" s="58"/>
    </row>
    <row r="663">
      <c r="E663" s="11"/>
      <c r="F663" s="7"/>
      <c r="G663" s="7"/>
      <c r="H663" s="7"/>
      <c r="I663" s="7"/>
      <c r="J663" s="58"/>
      <c r="K663" s="32"/>
      <c r="L663" s="32"/>
      <c r="M663" s="32"/>
      <c r="N663" s="32"/>
      <c r="O663" s="58"/>
      <c r="U663" s="32"/>
      <c r="V663" s="32"/>
      <c r="W663" s="32"/>
      <c r="X663" s="32"/>
      <c r="Z663" s="63"/>
      <c r="AA663" s="63"/>
      <c r="AB663" s="63"/>
      <c r="AC663" s="63"/>
      <c r="AI663" s="58"/>
      <c r="AN663" s="58"/>
    </row>
    <row r="664">
      <c r="E664" s="11"/>
      <c r="F664" s="7"/>
      <c r="G664" s="7"/>
      <c r="H664" s="7"/>
      <c r="I664" s="7"/>
      <c r="J664" s="58"/>
      <c r="K664" s="32"/>
      <c r="L664" s="32"/>
      <c r="M664" s="32"/>
      <c r="N664" s="32"/>
      <c r="O664" s="58"/>
      <c r="U664" s="32"/>
      <c r="V664" s="32"/>
      <c r="W664" s="32"/>
      <c r="X664" s="32"/>
      <c r="Z664" s="63"/>
      <c r="AA664" s="63"/>
      <c r="AB664" s="63"/>
      <c r="AC664" s="63"/>
      <c r="AI664" s="58"/>
      <c r="AN664" s="58"/>
    </row>
    <row r="665">
      <c r="E665" s="11"/>
      <c r="F665" s="7"/>
      <c r="G665" s="7"/>
      <c r="H665" s="7"/>
      <c r="I665" s="7"/>
      <c r="J665" s="58"/>
      <c r="K665" s="32"/>
      <c r="L665" s="32"/>
      <c r="M665" s="32"/>
      <c r="N665" s="32"/>
      <c r="O665" s="58"/>
      <c r="U665" s="32"/>
      <c r="V665" s="32"/>
      <c r="W665" s="32"/>
      <c r="X665" s="32"/>
      <c r="Z665" s="63"/>
      <c r="AA665" s="63"/>
      <c r="AB665" s="63"/>
      <c r="AC665" s="63"/>
      <c r="AI665" s="58"/>
      <c r="AN665" s="58"/>
    </row>
    <row r="666">
      <c r="E666" s="11"/>
      <c r="F666" s="7"/>
      <c r="G666" s="7"/>
      <c r="H666" s="7"/>
      <c r="I666" s="7"/>
      <c r="J666" s="58"/>
      <c r="K666" s="32"/>
      <c r="L666" s="32"/>
      <c r="M666" s="32"/>
      <c r="N666" s="32"/>
      <c r="O666" s="58"/>
      <c r="U666" s="32"/>
      <c r="V666" s="32"/>
      <c r="W666" s="32"/>
      <c r="X666" s="32"/>
      <c r="Z666" s="63"/>
      <c r="AA666" s="63"/>
      <c r="AB666" s="63"/>
      <c r="AC666" s="63"/>
      <c r="AI666" s="58"/>
      <c r="AN666" s="58"/>
    </row>
    <row r="667">
      <c r="E667" s="11"/>
      <c r="F667" s="7"/>
      <c r="G667" s="7"/>
      <c r="H667" s="7"/>
      <c r="I667" s="7"/>
      <c r="J667" s="58"/>
      <c r="K667" s="32"/>
      <c r="L667" s="32"/>
      <c r="M667" s="32"/>
      <c r="N667" s="32"/>
      <c r="O667" s="58"/>
      <c r="U667" s="32"/>
      <c r="V667" s="32"/>
      <c r="W667" s="32"/>
      <c r="X667" s="32"/>
      <c r="Z667" s="63"/>
      <c r="AA667" s="63"/>
      <c r="AB667" s="63"/>
      <c r="AC667" s="63"/>
      <c r="AI667" s="58"/>
      <c r="AN667" s="58"/>
    </row>
    <row r="668">
      <c r="E668" s="11"/>
      <c r="F668" s="7"/>
      <c r="G668" s="7"/>
      <c r="H668" s="7"/>
      <c r="I668" s="7"/>
      <c r="J668" s="58"/>
      <c r="K668" s="32"/>
      <c r="L668" s="32"/>
      <c r="M668" s="32"/>
      <c r="N668" s="32"/>
      <c r="O668" s="58"/>
      <c r="U668" s="32"/>
      <c r="V668" s="32"/>
      <c r="W668" s="32"/>
      <c r="X668" s="32"/>
      <c r="Z668" s="63"/>
      <c r="AA668" s="63"/>
      <c r="AB668" s="63"/>
      <c r="AC668" s="63"/>
      <c r="AI668" s="58"/>
      <c r="AN668" s="58"/>
    </row>
    <row r="669">
      <c r="E669" s="11"/>
      <c r="F669" s="7"/>
      <c r="G669" s="7"/>
      <c r="H669" s="7"/>
      <c r="I669" s="7"/>
      <c r="J669" s="58"/>
      <c r="K669" s="32"/>
      <c r="L669" s="32"/>
      <c r="M669" s="32"/>
      <c r="N669" s="32"/>
      <c r="O669" s="58"/>
      <c r="U669" s="32"/>
      <c r="V669" s="32"/>
      <c r="W669" s="32"/>
      <c r="X669" s="32"/>
      <c r="Z669" s="63"/>
      <c r="AA669" s="63"/>
      <c r="AB669" s="63"/>
      <c r="AC669" s="63"/>
      <c r="AI669" s="58"/>
      <c r="AN669" s="58"/>
    </row>
    <row r="670">
      <c r="E670" s="11"/>
      <c r="F670" s="7"/>
      <c r="G670" s="7"/>
      <c r="H670" s="7"/>
      <c r="I670" s="7"/>
      <c r="J670" s="58"/>
      <c r="K670" s="32"/>
      <c r="L670" s="32"/>
      <c r="M670" s="32"/>
      <c r="N670" s="32"/>
      <c r="O670" s="58"/>
      <c r="U670" s="32"/>
      <c r="V670" s="32"/>
      <c r="W670" s="32"/>
      <c r="X670" s="32"/>
      <c r="Z670" s="63"/>
      <c r="AA670" s="63"/>
      <c r="AB670" s="63"/>
      <c r="AC670" s="63"/>
      <c r="AI670" s="58"/>
      <c r="AN670" s="58"/>
    </row>
    <row r="671">
      <c r="E671" s="11"/>
      <c r="F671" s="7"/>
      <c r="G671" s="7"/>
      <c r="H671" s="7"/>
      <c r="I671" s="7"/>
      <c r="J671" s="58"/>
      <c r="K671" s="32"/>
      <c r="L671" s="32"/>
      <c r="M671" s="32"/>
      <c r="N671" s="32"/>
      <c r="O671" s="58"/>
      <c r="U671" s="32"/>
      <c r="V671" s="32"/>
      <c r="W671" s="32"/>
      <c r="X671" s="32"/>
      <c r="Z671" s="63"/>
      <c r="AA671" s="63"/>
      <c r="AB671" s="63"/>
      <c r="AC671" s="63"/>
      <c r="AI671" s="58"/>
      <c r="AN671" s="58"/>
    </row>
    <row r="672">
      <c r="E672" s="11"/>
      <c r="F672" s="7"/>
      <c r="G672" s="7"/>
      <c r="H672" s="7"/>
      <c r="I672" s="7"/>
      <c r="J672" s="58"/>
      <c r="K672" s="32"/>
      <c r="L672" s="32"/>
      <c r="M672" s="32"/>
      <c r="N672" s="32"/>
      <c r="O672" s="58"/>
      <c r="U672" s="32"/>
      <c r="V672" s="32"/>
      <c r="W672" s="32"/>
      <c r="X672" s="32"/>
      <c r="Z672" s="63"/>
      <c r="AA672" s="63"/>
      <c r="AB672" s="63"/>
      <c r="AC672" s="63"/>
      <c r="AI672" s="58"/>
      <c r="AN672" s="58"/>
    </row>
    <row r="673">
      <c r="E673" s="11"/>
      <c r="F673" s="7"/>
      <c r="G673" s="7"/>
      <c r="H673" s="7"/>
      <c r="I673" s="7"/>
      <c r="J673" s="58"/>
      <c r="K673" s="32"/>
      <c r="L673" s="32"/>
      <c r="M673" s="32"/>
      <c r="N673" s="32"/>
      <c r="O673" s="58"/>
      <c r="U673" s="32"/>
      <c r="V673" s="32"/>
      <c r="W673" s="32"/>
      <c r="X673" s="32"/>
      <c r="Z673" s="63"/>
      <c r="AA673" s="63"/>
      <c r="AB673" s="63"/>
      <c r="AC673" s="63"/>
      <c r="AI673" s="58"/>
      <c r="AN673" s="58"/>
    </row>
    <row r="674">
      <c r="E674" s="11"/>
      <c r="F674" s="7"/>
      <c r="G674" s="7"/>
      <c r="H674" s="7"/>
      <c r="I674" s="7"/>
      <c r="J674" s="58"/>
      <c r="K674" s="32"/>
      <c r="L674" s="32"/>
      <c r="M674" s="32"/>
      <c r="N674" s="32"/>
      <c r="O674" s="58"/>
      <c r="U674" s="32"/>
      <c r="V674" s="32"/>
      <c r="W674" s="32"/>
      <c r="X674" s="32"/>
      <c r="Z674" s="63"/>
      <c r="AA674" s="63"/>
      <c r="AB674" s="63"/>
      <c r="AC674" s="63"/>
      <c r="AI674" s="58"/>
      <c r="AN674" s="58"/>
    </row>
    <row r="675">
      <c r="E675" s="11"/>
      <c r="F675" s="7"/>
      <c r="G675" s="7"/>
      <c r="H675" s="7"/>
      <c r="I675" s="7"/>
      <c r="J675" s="58"/>
      <c r="K675" s="32"/>
      <c r="L675" s="32"/>
      <c r="M675" s="32"/>
      <c r="N675" s="32"/>
      <c r="O675" s="58"/>
      <c r="U675" s="32"/>
      <c r="V675" s="32"/>
      <c r="W675" s="32"/>
      <c r="X675" s="32"/>
      <c r="Z675" s="63"/>
      <c r="AA675" s="63"/>
      <c r="AB675" s="63"/>
      <c r="AC675" s="63"/>
      <c r="AI675" s="58"/>
      <c r="AN675" s="58"/>
    </row>
    <row r="676">
      <c r="E676" s="11"/>
      <c r="F676" s="7"/>
      <c r="G676" s="7"/>
      <c r="H676" s="7"/>
      <c r="I676" s="7"/>
      <c r="J676" s="58"/>
      <c r="K676" s="32"/>
      <c r="L676" s="32"/>
      <c r="M676" s="32"/>
      <c r="N676" s="32"/>
      <c r="O676" s="58"/>
      <c r="U676" s="32"/>
      <c r="V676" s="32"/>
      <c r="W676" s="32"/>
      <c r="X676" s="32"/>
      <c r="Z676" s="63"/>
      <c r="AA676" s="63"/>
      <c r="AB676" s="63"/>
      <c r="AC676" s="63"/>
      <c r="AI676" s="58"/>
      <c r="AN676" s="58"/>
    </row>
    <row r="677">
      <c r="E677" s="11"/>
      <c r="F677" s="7"/>
      <c r="G677" s="7"/>
      <c r="H677" s="7"/>
      <c r="I677" s="7"/>
      <c r="J677" s="58"/>
      <c r="K677" s="32"/>
      <c r="L677" s="32"/>
      <c r="M677" s="32"/>
      <c r="N677" s="32"/>
      <c r="O677" s="58"/>
      <c r="U677" s="32"/>
      <c r="V677" s="32"/>
      <c r="W677" s="32"/>
      <c r="X677" s="32"/>
      <c r="Z677" s="63"/>
      <c r="AA677" s="63"/>
      <c r="AB677" s="63"/>
      <c r="AC677" s="63"/>
      <c r="AI677" s="58"/>
      <c r="AN677" s="58"/>
    </row>
    <row r="678">
      <c r="E678" s="11"/>
      <c r="F678" s="7"/>
      <c r="G678" s="7"/>
      <c r="H678" s="7"/>
      <c r="I678" s="7"/>
      <c r="J678" s="58"/>
      <c r="K678" s="32"/>
      <c r="L678" s="32"/>
      <c r="M678" s="32"/>
      <c r="N678" s="32"/>
      <c r="O678" s="58"/>
      <c r="U678" s="32"/>
      <c r="V678" s="32"/>
      <c r="W678" s="32"/>
      <c r="X678" s="32"/>
      <c r="Z678" s="63"/>
      <c r="AA678" s="63"/>
      <c r="AB678" s="63"/>
      <c r="AC678" s="63"/>
      <c r="AI678" s="58"/>
      <c r="AN678" s="58"/>
    </row>
    <row r="679">
      <c r="E679" s="11"/>
      <c r="F679" s="7"/>
      <c r="G679" s="7"/>
      <c r="H679" s="7"/>
      <c r="I679" s="7"/>
      <c r="J679" s="58"/>
      <c r="K679" s="32"/>
      <c r="L679" s="32"/>
      <c r="M679" s="32"/>
      <c r="N679" s="32"/>
      <c r="O679" s="58"/>
      <c r="U679" s="32"/>
      <c r="V679" s="32"/>
      <c r="W679" s="32"/>
      <c r="X679" s="32"/>
      <c r="Z679" s="63"/>
      <c r="AA679" s="63"/>
      <c r="AB679" s="63"/>
      <c r="AC679" s="63"/>
      <c r="AI679" s="58"/>
      <c r="AN679" s="58"/>
    </row>
    <row r="680">
      <c r="E680" s="11"/>
      <c r="F680" s="7"/>
      <c r="G680" s="7"/>
      <c r="H680" s="7"/>
      <c r="I680" s="7"/>
      <c r="J680" s="58"/>
      <c r="K680" s="32"/>
      <c r="L680" s="32"/>
      <c r="M680" s="32"/>
      <c r="N680" s="32"/>
      <c r="O680" s="58"/>
      <c r="U680" s="32"/>
      <c r="V680" s="32"/>
      <c r="W680" s="32"/>
      <c r="X680" s="32"/>
      <c r="Z680" s="63"/>
      <c r="AA680" s="63"/>
      <c r="AB680" s="63"/>
      <c r="AC680" s="63"/>
      <c r="AI680" s="58"/>
      <c r="AN680" s="58"/>
    </row>
    <row r="681">
      <c r="E681" s="11"/>
      <c r="F681" s="7"/>
      <c r="G681" s="7"/>
      <c r="H681" s="7"/>
      <c r="I681" s="7"/>
      <c r="J681" s="58"/>
      <c r="K681" s="32"/>
      <c r="L681" s="32"/>
      <c r="M681" s="32"/>
      <c r="N681" s="32"/>
      <c r="O681" s="58"/>
      <c r="U681" s="32"/>
      <c r="V681" s="32"/>
      <c r="W681" s="32"/>
      <c r="X681" s="32"/>
      <c r="Z681" s="63"/>
      <c r="AA681" s="63"/>
      <c r="AB681" s="63"/>
      <c r="AC681" s="63"/>
      <c r="AI681" s="58"/>
      <c r="AN681" s="58"/>
    </row>
    <row r="682">
      <c r="E682" s="11"/>
      <c r="F682" s="7"/>
      <c r="G682" s="7"/>
      <c r="H682" s="7"/>
      <c r="I682" s="7"/>
      <c r="J682" s="58"/>
      <c r="K682" s="32"/>
      <c r="L682" s="32"/>
      <c r="M682" s="32"/>
      <c r="N682" s="32"/>
      <c r="O682" s="58"/>
      <c r="U682" s="32"/>
      <c r="V682" s="32"/>
      <c r="W682" s="32"/>
      <c r="X682" s="32"/>
      <c r="Z682" s="63"/>
      <c r="AA682" s="63"/>
      <c r="AB682" s="63"/>
      <c r="AC682" s="63"/>
      <c r="AI682" s="58"/>
      <c r="AN682" s="58"/>
    </row>
    <row r="683">
      <c r="E683" s="11"/>
      <c r="F683" s="7"/>
      <c r="G683" s="7"/>
      <c r="H683" s="7"/>
      <c r="I683" s="7"/>
      <c r="J683" s="58"/>
      <c r="K683" s="32"/>
      <c r="L683" s="32"/>
      <c r="M683" s="32"/>
      <c r="N683" s="32"/>
      <c r="O683" s="58"/>
      <c r="U683" s="32"/>
      <c r="V683" s="32"/>
      <c r="W683" s="32"/>
      <c r="X683" s="32"/>
      <c r="Z683" s="63"/>
      <c r="AA683" s="63"/>
      <c r="AB683" s="63"/>
      <c r="AC683" s="63"/>
      <c r="AI683" s="58"/>
      <c r="AN683" s="58"/>
    </row>
    <row r="684">
      <c r="E684" s="11"/>
      <c r="F684" s="7"/>
      <c r="G684" s="7"/>
      <c r="H684" s="7"/>
      <c r="I684" s="7"/>
      <c r="J684" s="58"/>
      <c r="K684" s="32"/>
      <c r="L684" s="32"/>
      <c r="M684" s="32"/>
      <c r="N684" s="32"/>
      <c r="O684" s="58"/>
      <c r="U684" s="32"/>
      <c r="V684" s="32"/>
      <c r="W684" s="32"/>
      <c r="X684" s="32"/>
      <c r="Z684" s="63"/>
      <c r="AA684" s="63"/>
      <c r="AB684" s="63"/>
      <c r="AC684" s="63"/>
      <c r="AI684" s="58"/>
      <c r="AN684" s="58"/>
    </row>
    <row r="685">
      <c r="E685" s="11"/>
      <c r="F685" s="7"/>
      <c r="G685" s="7"/>
      <c r="H685" s="7"/>
      <c r="I685" s="7"/>
      <c r="J685" s="58"/>
      <c r="K685" s="32"/>
      <c r="L685" s="32"/>
      <c r="M685" s="32"/>
      <c r="N685" s="32"/>
      <c r="O685" s="58"/>
      <c r="U685" s="32"/>
      <c r="V685" s="32"/>
      <c r="W685" s="32"/>
      <c r="X685" s="32"/>
      <c r="Z685" s="63"/>
      <c r="AA685" s="63"/>
      <c r="AB685" s="63"/>
      <c r="AC685" s="63"/>
      <c r="AI685" s="58"/>
      <c r="AN685" s="58"/>
    </row>
    <row r="686">
      <c r="E686" s="11"/>
      <c r="F686" s="7"/>
      <c r="G686" s="7"/>
      <c r="H686" s="7"/>
      <c r="I686" s="7"/>
      <c r="J686" s="58"/>
      <c r="K686" s="32"/>
      <c r="L686" s="32"/>
      <c r="M686" s="32"/>
      <c r="N686" s="32"/>
      <c r="O686" s="58"/>
      <c r="U686" s="32"/>
      <c r="V686" s="32"/>
      <c r="W686" s="32"/>
      <c r="X686" s="32"/>
      <c r="Z686" s="63"/>
      <c r="AA686" s="63"/>
      <c r="AB686" s="63"/>
      <c r="AC686" s="63"/>
      <c r="AI686" s="58"/>
      <c r="AN686" s="58"/>
    </row>
    <row r="687">
      <c r="E687" s="11"/>
      <c r="F687" s="7"/>
      <c r="G687" s="7"/>
      <c r="H687" s="7"/>
      <c r="I687" s="7"/>
      <c r="J687" s="58"/>
      <c r="K687" s="32"/>
      <c r="L687" s="32"/>
      <c r="M687" s="32"/>
      <c r="N687" s="32"/>
      <c r="O687" s="58"/>
      <c r="U687" s="32"/>
      <c r="V687" s="32"/>
      <c r="W687" s="32"/>
      <c r="X687" s="32"/>
      <c r="Z687" s="63"/>
      <c r="AA687" s="63"/>
      <c r="AB687" s="63"/>
      <c r="AC687" s="63"/>
      <c r="AI687" s="58"/>
      <c r="AN687" s="58"/>
    </row>
    <row r="688">
      <c r="E688" s="11"/>
      <c r="F688" s="7"/>
      <c r="G688" s="7"/>
      <c r="H688" s="7"/>
      <c r="I688" s="7"/>
      <c r="J688" s="58"/>
      <c r="K688" s="32"/>
      <c r="L688" s="32"/>
      <c r="M688" s="32"/>
      <c r="N688" s="32"/>
      <c r="O688" s="58"/>
      <c r="U688" s="32"/>
      <c r="V688" s="32"/>
      <c r="W688" s="32"/>
      <c r="X688" s="32"/>
      <c r="Z688" s="63"/>
      <c r="AA688" s="63"/>
      <c r="AB688" s="63"/>
      <c r="AC688" s="63"/>
      <c r="AI688" s="58"/>
      <c r="AN688" s="58"/>
    </row>
    <row r="689">
      <c r="E689" s="11"/>
      <c r="F689" s="7"/>
      <c r="G689" s="7"/>
      <c r="H689" s="7"/>
      <c r="I689" s="7"/>
      <c r="J689" s="58"/>
      <c r="K689" s="32"/>
      <c r="L689" s="32"/>
      <c r="M689" s="32"/>
      <c r="N689" s="32"/>
      <c r="O689" s="58"/>
      <c r="U689" s="32"/>
      <c r="V689" s="32"/>
      <c r="W689" s="32"/>
      <c r="X689" s="32"/>
      <c r="Z689" s="63"/>
      <c r="AA689" s="63"/>
      <c r="AB689" s="63"/>
      <c r="AC689" s="63"/>
      <c r="AI689" s="58"/>
      <c r="AN689" s="58"/>
    </row>
    <row r="690">
      <c r="E690" s="11"/>
      <c r="F690" s="7"/>
      <c r="G690" s="7"/>
      <c r="H690" s="7"/>
      <c r="I690" s="7"/>
      <c r="J690" s="58"/>
      <c r="K690" s="32"/>
      <c r="L690" s="32"/>
      <c r="M690" s="32"/>
      <c r="N690" s="32"/>
      <c r="O690" s="58"/>
      <c r="U690" s="32"/>
      <c r="V690" s="32"/>
      <c r="W690" s="32"/>
      <c r="X690" s="32"/>
      <c r="Z690" s="63"/>
      <c r="AA690" s="63"/>
      <c r="AB690" s="63"/>
      <c r="AC690" s="63"/>
      <c r="AI690" s="58"/>
      <c r="AN690" s="58"/>
    </row>
    <row r="691">
      <c r="E691" s="11"/>
      <c r="F691" s="7"/>
      <c r="G691" s="7"/>
      <c r="H691" s="7"/>
      <c r="I691" s="7"/>
      <c r="J691" s="58"/>
      <c r="K691" s="32"/>
      <c r="L691" s="32"/>
      <c r="M691" s="32"/>
      <c r="N691" s="32"/>
      <c r="O691" s="58"/>
      <c r="U691" s="32"/>
      <c r="V691" s="32"/>
      <c r="W691" s="32"/>
      <c r="X691" s="32"/>
      <c r="Z691" s="63"/>
      <c r="AA691" s="63"/>
      <c r="AB691" s="63"/>
      <c r="AC691" s="63"/>
      <c r="AI691" s="58"/>
      <c r="AN691" s="58"/>
    </row>
    <row r="692">
      <c r="E692" s="11"/>
      <c r="F692" s="7"/>
      <c r="G692" s="7"/>
      <c r="H692" s="7"/>
      <c r="I692" s="7"/>
      <c r="J692" s="58"/>
      <c r="K692" s="32"/>
      <c r="L692" s="32"/>
      <c r="M692" s="32"/>
      <c r="N692" s="32"/>
      <c r="O692" s="58"/>
      <c r="U692" s="32"/>
      <c r="V692" s="32"/>
      <c r="W692" s="32"/>
      <c r="X692" s="32"/>
      <c r="Z692" s="63"/>
      <c r="AA692" s="63"/>
      <c r="AB692" s="63"/>
      <c r="AC692" s="63"/>
      <c r="AI692" s="58"/>
      <c r="AN692" s="58"/>
    </row>
    <row r="693">
      <c r="E693" s="11"/>
      <c r="F693" s="7"/>
      <c r="G693" s="7"/>
      <c r="H693" s="7"/>
      <c r="I693" s="7"/>
      <c r="J693" s="58"/>
      <c r="K693" s="32"/>
      <c r="L693" s="32"/>
      <c r="M693" s="32"/>
      <c r="N693" s="32"/>
      <c r="O693" s="58"/>
      <c r="U693" s="32"/>
      <c r="V693" s="32"/>
      <c r="W693" s="32"/>
      <c r="X693" s="32"/>
      <c r="Z693" s="63"/>
      <c r="AA693" s="63"/>
      <c r="AB693" s="63"/>
      <c r="AC693" s="63"/>
      <c r="AI693" s="58"/>
      <c r="AN693" s="58"/>
    </row>
    <row r="694">
      <c r="E694" s="11"/>
      <c r="F694" s="7"/>
      <c r="G694" s="7"/>
      <c r="H694" s="7"/>
      <c r="I694" s="7"/>
      <c r="J694" s="58"/>
      <c r="K694" s="32"/>
      <c r="L694" s="32"/>
      <c r="M694" s="32"/>
      <c r="N694" s="32"/>
      <c r="O694" s="58"/>
      <c r="U694" s="32"/>
      <c r="V694" s="32"/>
      <c r="W694" s="32"/>
      <c r="X694" s="32"/>
      <c r="Z694" s="63"/>
      <c r="AA694" s="63"/>
      <c r="AB694" s="63"/>
      <c r="AC694" s="63"/>
      <c r="AI694" s="58"/>
      <c r="AN694" s="58"/>
    </row>
    <row r="695">
      <c r="E695" s="11"/>
      <c r="F695" s="7"/>
      <c r="G695" s="7"/>
      <c r="H695" s="7"/>
      <c r="I695" s="7"/>
      <c r="J695" s="58"/>
      <c r="K695" s="32"/>
      <c r="L695" s="32"/>
      <c r="M695" s="32"/>
      <c r="N695" s="32"/>
      <c r="O695" s="58"/>
      <c r="U695" s="32"/>
      <c r="V695" s="32"/>
      <c r="W695" s="32"/>
      <c r="X695" s="32"/>
      <c r="Z695" s="63"/>
      <c r="AA695" s="63"/>
      <c r="AB695" s="63"/>
      <c r="AC695" s="63"/>
      <c r="AI695" s="58"/>
      <c r="AN695" s="58"/>
    </row>
    <row r="696">
      <c r="E696" s="11"/>
      <c r="F696" s="7"/>
      <c r="G696" s="7"/>
      <c r="H696" s="7"/>
      <c r="I696" s="7"/>
      <c r="J696" s="58"/>
      <c r="K696" s="32"/>
      <c r="L696" s="32"/>
      <c r="M696" s="32"/>
      <c r="N696" s="32"/>
      <c r="O696" s="58"/>
      <c r="U696" s="32"/>
      <c r="V696" s="32"/>
      <c r="W696" s="32"/>
      <c r="X696" s="32"/>
      <c r="Z696" s="63"/>
      <c r="AA696" s="63"/>
      <c r="AB696" s="63"/>
      <c r="AC696" s="63"/>
      <c r="AI696" s="58"/>
      <c r="AN696" s="58"/>
    </row>
    <row r="697">
      <c r="E697" s="11"/>
      <c r="F697" s="7"/>
      <c r="G697" s="7"/>
      <c r="H697" s="7"/>
      <c r="I697" s="7"/>
      <c r="J697" s="58"/>
      <c r="K697" s="32"/>
      <c r="L697" s="32"/>
      <c r="M697" s="32"/>
      <c r="N697" s="32"/>
      <c r="O697" s="58"/>
      <c r="U697" s="32"/>
      <c r="V697" s="32"/>
      <c r="W697" s="32"/>
      <c r="X697" s="32"/>
      <c r="Z697" s="63"/>
      <c r="AA697" s="63"/>
      <c r="AB697" s="63"/>
      <c r="AC697" s="63"/>
      <c r="AI697" s="58"/>
      <c r="AN697" s="58"/>
    </row>
    <row r="698">
      <c r="E698" s="11"/>
      <c r="F698" s="7"/>
      <c r="G698" s="7"/>
      <c r="H698" s="7"/>
      <c r="I698" s="7"/>
      <c r="J698" s="58"/>
      <c r="K698" s="32"/>
      <c r="L698" s="32"/>
      <c r="M698" s="32"/>
      <c r="N698" s="32"/>
      <c r="O698" s="58"/>
      <c r="U698" s="32"/>
      <c r="V698" s="32"/>
      <c r="W698" s="32"/>
      <c r="X698" s="32"/>
      <c r="Z698" s="63"/>
      <c r="AA698" s="63"/>
      <c r="AB698" s="63"/>
      <c r="AC698" s="63"/>
      <c r="AI698" s="58"/>
      <c r="AN698" s="58"/>
    </row>
    <row r="699">
      <c r="E699" s="11"/>
      <c r="F699" s="7"/>
      <c r="G699" s="7"/>
      <c r="H699" s="7"/>
      <c r="I699" s="7"/>
      <c r="J699" s="58"/>
      <c r="K699" s="32"/>
      <c r="L699" s="32"/>
      <c r="M699" s="32"/>
      <c r="N699" s="32"/>
      <c r="O699" s="58"/>
      <c r="U699" s="32"/>
      <c r="V699" s="32"/>
      <c r="W699" s="32"/>
      <c r="X699" s="32"/>
      <c r="Z699" s="63"/>
      <c r="AA699" s="63"/>
      <c r="AB699" s="63"/>
      <c r="AC699" s="63"/>
      <c r="AI699" s="58"/>
      <c r="AN699" s="58"/>
    </row>
    <row r="700">
      <c r="E700" s="11"/>
      <c r="F700" s="7"/>
      <c r="G700" s="7"/>
      <c r="H700" s="7"/>
      <c r="I700" s="7"/>
      <c r="J700" s="58"/>
      <c r="K700" s="32"/>
      <c r="L700" s="32"/>
      <c r="M700" s="32"/>
      <c r="N700" s="32"/>
      <c r="O700" s="58"/>
      <c r="U700" s="32"/>
      <c r="V700" s="32"/>
      <c r="W700" s="32"/>
      <c r="X700" s="32"/>
      <c r="Z700" s="63"/>
      <c r="AA700" s="63"/>
      <c r="AB700" s="63"/>
      <c r="AC700" s="63"/>
      <c r="AI700" s="58"/>
      <c r="AN700" s="58"/>
    </row>
    <row r="701">
      <c r="E701" s="11"/>
      <c r="F701" s="7"/>
      <c r="G701" s="7"/>
      <c r="H701" s="7"/>
      <c r="I701" s="7"/>
      <c r="J701" s="58"/>
      <c r="K701" s="32"/>
      <c r="L701" s="32"/>
      <c r="M701" s="32"/>
      <c r="N701" s="32"/>
      <c r="O701" s="58"/>
      <c r="U701" s="32"/>
      <c r="V701" s="32"/>
      <c r="W701" s="32"/>
      <c r="X701" s="32"/>
      <c r="Z701" s="63"/>
      <c r="AA701" s="63"/>
      <c r="AB701" s="63"/>
      <c r="AC701" s="63"/>
      <c r="AI701" s="58"/>
      <c r="AN701" s="58"/>
    </row>
    <row r="702">
      <c r="E702" s="11"/>
      <c r="F702" s="7"/>
      <c r="G702" s="7"/>
      <c r="H702" s="7"/>
      <c r="I702" s="7"/>
      <c r="J702" s="58"/>
      <c r="K702" s="32"/>
      <c r="L702" s="32"/>
      <c r="M702" s="32"/>
      <c r="N702" s="32"/>
      <c r="O702" s="58"/>
      <c r="U702" s="32"/>
      <c r="V702" s="32"/>
      <c r="W702" s="32"/>
      <c r="X702" s="32"/>
      <c r="Z702" s="63"/>
      <c r="AA702" s="63"/>
      <c r="AB702" s="63"/>
      <c r="AC702" s="63"/>
      <c r="AI702" s="58"/>
      <c r="AN702" s="58"/>
    </row>
    <row r="703">
      <c r="E703" s="11"/>
      <c r="F703" s="7"/>
      <c r="G703" s="7"/>
      <c r="H703" s="7"/>
      <c r="I703" s="7"/>
      <c r="J703" s="58"/>
      <c r="K703" s="32"/>
      <c r="L703" s="32"/>
      <c r="M703" s="32"/>
      <c r="N703" s="32"/>
      <c r="O703" s="58"/>
      <c r="U703" s="32"/>
      <c r="V703" s="32"/>
      <c r="W703" s="32"/>
      <c r="X703" s="32"/>
      <c r="Z703" s="63"/>
      <c r="AA703" s="63"/>
      <c r="AB703" s="63"/>
      <c r="AC703" s="63"/>
      <c r="AI703" s="58"/>
      <c r="AN703" s="58"/>
    </row>
    <row r="704">
      <c r="E704" s="11"/>
      <c r="F704" s="7"/>
      <c r="G704" s="7"/>
      <c r="H704" s="7"/>
      <c r="I704" s="7"/>
      <c r="J704" s="58"/>
      <c r="K704" s="32"/>
      <c r="L704" s="32"/>
      <c r="M704" s="32"/>
      <c r="N704" s="32"/>
      <c r="O704" s="58"/>
      <c r="U704" s="32"/>
      <c r="V704" s="32"/>
      <c r="W704" s="32"/>
      <c r="X704" s="32"/>
      <c r="Z704" s="63"/>
      <c r="AA704" s="63"/>
      <c r="AB704" s="63"/>
      <c r="AC704" s="63"/>
      <c r="AI704" s="58"/>
      <c r="AN704" s="58"/>
    </row>
    <row r="705">
      <c r="E705" s="11"/>
      <c r="F705" s="7"/>
      <c r="G705" s="7"/>
      <c r="H705" s="7"/>
      <c r="I705" s="7"/>
      <c r="J705" s="58"/>
      <c r="K705" s="32"/>
      <c r="L705" s="32"/>
      <c r="M705" s="32"/>
      <c r="N705" s="32"/>
      <c r="O705" s="58"/>
      <c r="U705" s="32"/>
      <c r="V705" s="32"/>
      <c r="W705" s="32"/>
      <c r="X705" s="32"/>
      <c r="Z705" s="63"/>
      <c r="AA705" s="63"/>
      <c r="AB705" s="63"/>
      <c r="AC705" s="63"/>
      <c r="AI705" s="58"/>
      <c r="AN705" s="58"/>
    </row>
    <row r="706">
      <c r="E706" s="11"/>
      <c r="F706" s="7"/>
      <c r="G706" s="7"/>
      <c r="H706" s="7"/>
      <c r="I706" s="7"/>
      <c r="J706" s="58"/>
      <c r="K706" s="32"/>
      <c r="L706" s="32"/>
      <c r="M706" s="32"/>
      <c r="N706" s="32"/>
      <c r="O706" s="58"/>
      <c r="U706" s="32"/>
      <c r="V706" s="32"/>
      <c r="W706" s="32"/>
      <c r="X706" s="32"/>
      <c r="Z706" s="63"/>
      <c r="AA706" s="63"/>
      <c r="AB706" s="63"/>
      <c r="AC706" s="63"/>
      <c r="AI706" s="58"/>
      <c r="AN706" s="58"/>
    </row>
    <row r="707">
      <c r="E707" s="11"/>
      <c r="F707" s="7"/>
      <c r="G707" s="7"/>
      <c r="H707" s="7"/>
      <c r="I707" s="7"/>
      <c r="J707" s="58"/>
      <c r="K707" s="32"/>
      <c r="L707" s="32"/>
      <c r="M707" s="32"/>
      <c r="N707" s="32"/>
      <c r="O707" s="58"/>
      <c r="U707" s="32"/>
      <c r="V707" s="32"/>
      <c r="W707" s="32"/>
      <c r="X707" s="32"/>
      <c r="Z707" s="63"/>
      <c r="AA707" s="63"/>
      <c r="AB707" s="63"/>
      <c r="AC707" s="63"/>
      <c r="AI707" s="58"/>
      <c r="AN707" s="58"/>
    </row>
    <row r="708">
      <c r="E708" s="11"/>
      <c r="F708" s="7"/>
      <c r="G708" s="7"/>
      <c r="H708" s="7"/>
      <c r="I708" s="7"/>
      <c r="J708" s="58"/>
      <c r="K708" s="32"/>
      <c r="L708" s="32"/>
      <c r="M708" s="32"/>
      <c r="N708" s="32"/>
      <c r="O708" s="58"/>
      <c r="U708" s="32"/>
      <c r="V708" s="32"/>
      <c r="W708" s="32"/>
      <c r="X708" s="32"/>
      <c r="Z708" s="63"/>
      <c r="AA708" s="63"/>
      <c r="AB708" s="63"/>
      <c r="AC708" s="63"/>
      <c r="AI708" s="58"/>
      <c r="AN708" s="58"/>
    </row>
    <row r="709">
      <c r="E709" s="11"/>
      <c r="F709" s="7"/>
      <c r="G709" s="7"/>
      <c r="H709" s="7"/>
      <c r="I709" s="7"/>
      <c r="J709" s="58"/>
      <c r="K709" s="32"/>
      <c r="L709" s="32"/>
      <c r="M709" s="32"/>
      <c r="N709" s="32"/>
      <c r="O709" s="58"/>
      <c r="U709" s="32"/>
      <c r="V709" s="32"/>
      <c r="W709" s="32"/>
      <c r="X709" s="32"/>
      <c r="Z709" s="63"/>
      <c r="AA709" s="63"/>
      <c r="AB709" s="63"/>
      <c r="AC709" s="63"/>
      <c r="AI709" s="58"/>
      <c r="AN709" s="58"/>
    </row>
    <row r="710">
      <c r="E710" s="11"/>
      <c r="F710" s="7"/>
      <c r="G710" s="7"/>
      <c r="H710" s="7"/>
      <c r="I710" s="7"/>
      <c r="J710" s="58"/>
      <c r="K710" s="32"/>
      <c r="L710" s="32"/>
      <c r="M710" s="32"/>
      <c r="N710" s="32"/>
      <c r="O710" s="58"/>
      <c r="U710" s="32"/>
      <c r="V710" s="32"/>
      <c r="W710" s="32"/>
      <c r="X710" s="32"/>
      <c r="Z710" s="63"/>
      <c r="AA710" s="63"/>
      <c r="AB710" s="63"/>
      <c r="AC710" s="63"/>
      <c r="AI710" s="58"/>
      <c r="AN710" s="58"/>
    </row>
    <row r="711">
      <c r="E711" s="11"/>
      <c r="F711" s="7"/>
      <c r="G711" s="7"/>
      <c r="H711" s="7"/>
      <c r="I711" s="7"/>
      <c r="J711" s="58"/>
      <c r="K711" s="32"/>
      <c r="L711" s="32"/>
      <c r="M711" s="32"/>
      <c r="N711" s="32"/>
      <c r="O711" s="58"/>
      <c r="U711" s="32"/>
      <c r="V711" s="32"/>
      <c r="W711" s="32"/>
      <c r="X711" s="32"/>
      <c r="Z711" s="63"/>
      <c r="AA711" s="63"/>
      <c r="AB711" s="63"/>
      <c r="AC711" s="63"/>
      <c r="AI711" s="58"/>
      <c r="AN711" s="58"/>
    </row>
    <row r="712">
      <c r="E712" s="11"/>
      <c r="F712" s="7"/>
      <c r="G712" s="7"/>
      <c r="H712" s="7"/>
      <c r="I712" s="7"/>
      <c r="J712" s="58"/>
      <c r="K712" s="32"/>
      <c r="L712" s="32"/>
      <c r="M712" s="32"/>
      <c r="N712" s="32"/>
      <c r="O712" s="58"/>
      <c r="U712" s="32"/>
      <c r="V712" s="32"/>
      <c r="W712" s="32"/>
      <c r="X712" s="32"/>
      <c r="Z712" s="63"/>
      <c r="AA712" s="63"/>
      <c r="AB712" s="63"/>
      <c r="AC712" s="63"/>
      <c r="AI712" s="58"/>
      <c r="AN712" s="58"/>
    </row>
    <row r="713">
      <c r="E713" s="11"/>
      <c r="F713" s="7"/>
      <c r="G713" s="7"/>
      <c r="H713" s="7"/>
      <c r="I713" s="7"/>
      <c r="J713" s="58"/>
      <c r="K713" s="32"/>
      <c r="L713" s="32"/>
      <c r="M713" s="32"/>
      <c r="N713" s="32"/>
      <c r="O713" s="58"/>
      <c r="U713" s="32"/>
      <c r="V713" s="32"/>
      <c r="W713" s="32"/>
      <c r="X713" s="32"/>
      <c r="Z713" s="63"/>
      <c r="AA713" s="63"/>
      <c r="AB713" s="63"/>
      <c r="AC713" s="63"/>
      <c r="AI713" s="58"/>
      <c r="AN713" s="58"/>
    </row>
    <row r="714">
      <c r="E714" s="11"/>
      <c r="F714" s="7"/>
      <c r="G714" s="7"/>
      <c r="H714" s="7"/>
      <c r="I714" s="7"/>
      <c r="J714" s="58"/>
      <c r="K714" s="32"/>
      <c r="L714" s="32"/>
      <c r="M714" s="32"/>
      <c r="N714" s="32"/>
      <c r="O714" s="58"/>
      <c r="U714" s="32"/>
      <c r="V714" s="32"/>
      <c r="W714" s="32"/>
      <c r="X714" s="32"/>
      <c r="Z714" s="63"/>
      <c r="AA714" s="63"/>
      <c r="AB714" s="63"/>
      <c r="AC714" s="63"/>
      <c r="AI714" s="58"/>
      <c r="AN714" s="58"/>
    </row>
    <row r="715">
      <c r="E715" s="11"/>
      <c r="F715" s="7"/>
      <c r="G715" s="7"/>
      <c r="H715" s="7"/>
      <c r="I715" s="7"/>
      <c r="J715" s="58"/>
      <c r="K715" s="32"/>
      <c r="L715" s="32"/>
      <c r="M715" s="32"/>
      <c r="N715" s="32"/>
      <c r="O715" s="58"/>
      <c r="U715" s="32"/>
      <c r="V715" s="32"/>
      <c r="W715" s="32"/>
      <c r="X715" s="32"/>
      <c r="Z715" s="63"/>
      <c r="AA715" s="63"/>
      <c r="AB715" s="63"/>
      <c r="AC715" s="63"/>
      <c r="AI715" s="58"/>
      <c r="AN715" s="58"/>
    </row>
    <row r="716">
      <c r="E716" s="11"/>
      <c r="F716" s="7"/>
      <c r="G716" s="7"/>
      <c r="H716" s="7"/>
      <c r="I716" s="7"/>
      <c r="J716" s="58"/>
      <c r="K716" s="32"/>
      <c r="L716" s="32"/>
      <c r="M716" s="32"/>
      <c r="N716" s="32"/>
      <c r="O716" s="58"/>
      <c r="U716" s="32"/>
      <c r="V716" s="32"/>
      <c r="W716" s="32"/>
      <c r="X716" s="32"/>
      <c r="Z716" s="63"/>
      <c r="AA716" s="63"/>
      <c r="AB716" s="63"/>
      <c r="AC716" s="63"/>
      <c r="AI716" s="58"/>
      <c r="AN716" s="58"/>
    </row>
    <row r="717">
      <c r="E717" s="11"/>
      <c r="F717" s="7"/>
      <c r="G717" s="7"/>
      <c r="H717" s="7"/>
      <c r="I717" s="7"/>
      <c r="J717" s="58"/>
      <c r="K717" s="32"/>
      <c r="L717" s="32"/>
      <c r="M717" s="32"/>
      <c r="N717" s="32"/>
      <c r="O717" s="58"/>
      <c r="U717" s="32"/>
      <c r="V717" s="32"/>
      <c r="W717" s="32"/>
      <c r="X717" s="32"/>
      <c r="Z717" s="63"/>
      <c r="AA717" s="63"/>
      <c r="AB717" s="63"/>
      <c r="AC717" s="63"/>
      <c r="AI717" s="58"/>
      <c r="AN717" s="58"/>
    </row>
    <row r="718">
      <c r="E718" s="11"/>
      <c r="F718" s="7"/>
      <c r="G718" s="7"/>
      <c r="H718" s="7"/>
      <c r="I718" s="7"/>
      <c r="J718" s="58"/>
      <c r="K718" s="32"/>
      <c r="L718" s="32"/>
      <c r="M718" s="32"/>
      <c r="N718" s="32"/>
      <c r="O718" s="58"/>
      <c r="U718" s="32"/>
      <c r="V718" s="32"/>
      <c r="W718" s="32"/>
      <c r="X718" s="32"/>
      <c r="Z718" s="63"/>
      <c r="AA718" s="63"/>
      <c r="AB718" s="63"/>
      <c r="AC718" s="63"/>
      <c r="AI718" s="58"/>
      <c r="AN718" s="58"/>
    </row>
    <row r="719">
      <c r="E719" s="11"/>
      <c r="F719" s="7"/>
      <c r="G719" s="7"/>
      <c r="H719" s="7"/>
      <c r="I719" s="7"/>
      <c r="J719" s="58"/>
      <c r="K719" s="32"/>
      <c r="L719" s="32"/>
      <c r="M719" s="32"/>
      <c r="N719" s="32"/>
      <c r="O719" s="58"/>
      <c r="U719" s="32"/>
      <c r="V719" s="32"/>
      <c r="W719" s="32"/>
      <c r="X719" s="32"/>
      <c r="Z719" s="63"/>
      <c r="AA719" s="63"/>
      <c r="AB719" s="63"/>
      <c r="AC719" s="63"/>
      <c r="AI719" s="58"/>
      <c r="AN719" s="58"/>
    </row>
    <row r="720">
      <c r="E720" s="11"/>
      <c r="F720" s="7"/>
      <c r="G720" s="7"/>
      <c r="H720" s="7"/>
      <c r="I720" s="7"/>
      <c r="J720" s="58"/>
      <c r="K720" s="32"/>
      <c r="L720" s="32"/>
      <c r="M720" s="32"/>
      <c r="N720" s="32"/>
      <c r="O720" s="58"/>
      <c r="U720" s="32"/>
      <c r="V720" s="32"/>
      <c r="W720" s="32"/>
      <c r="X720" s="32"/>
      <c r="Z720" s="63"/>
      <c r="AA720" s="63"/>
      <c r="AB720" s="63"/>
      <c r="AC720" s="63"/>
      <c r="AI720" s="58"/>
      <c r="AN720" s="58"/>
    </row>
    <row r="721">
      <c r="E721" s="11"/>
      <c r="F721" s="7"/>
      <c r="G721" s="7"/>
      <c r="H721" s="7"/>
      <c r="I721" s="7"/>
      <c r="J721" s="58"/>
      <c r="K721" s="32"/>
      <c r="L721" s="32"/>
      <c r="M721" s="32"/>
      <c r="N721" s="32"/>
      <c r="O721" s="58"/>
      <c r="U721" s="32"/>
      <c r="V721" s="32"/>
      <c r="W721" s="32"/>
      <c r="X721" s="32"/>
      <c r="Z721" s="63"/>
      <c r="AA721" s="63"/>
      <c r="AB721" s="63"/>
      <c r="AC721" s="63"/>
      <c r="AI721" s="58"/>
      <c r="AN721" s="58"/>
    </row>
    <row r="722">
      <c r="E722" s="11"/>
      <c r="F722" s="7"/>
      <c r="G722" s="7"/>
      <c r="H722" s="7"/>
      <c r="I722" s="7"/>
      <c r="J722" s="58"/>
      <c r="K722" s="32"/>
      <c r="L722" s="32"/>
      <c r="M722" s="32"/>
      <c r="N722" s="32"/>
      <c r="O722" s="58"/>
      <c r="U722" s="32"/>
      <c r="V722" s="32"/>
      <c r="W722" s="32"/>
      <c r="X722" s="32"/>
      <c r="Z722" s="63"/>
      <c r="AA722" s="63"/>
      <c r="AB722" s="63"/>
      <c r="AC722" s="63"/>
      <c r="AI722" s="58"/>
      <c r="AN722" s="58"/>
    </row>
    <row r="723">
      <c r="E723" s="11"/>
      <c r="F723" s="7"/>
      <c r="G723" s="7"/>
      <c r="H723" s="7"/>
      <c r="I723" s="7"/>
      <c r="J723" s="58"/>
      <c r="K723" s="32"/>
      <c r="L723" s="32"/>
      <c r="M723" s="32"/>
      <c r="N723" s="32"/>
      <c r="O723" s="58"/>
      <c r="U723" s="32"/>
      <c r="V723" s="32"/>
      <c r="W723" s="32"/>
      <c r="X723" s="32"/>
      <c r="Z723" s="63"/>
      <c r="AA723" s="63"/>
      <c r="AB723" s="63"/>
      <c r="AC723" s="63"/>
      <c r="AI723" s="58"/>
      <c r="AN723" s="58"/>
    </row>
    <row r="724">
      <c r="E724" s="11"/>
      <c r="F724" s="7"/>
      <c r="G724" s="7"/>
      <c r="H724" s="7"/>
      <c r="I724" s="7"/>
      <c r="J724" s="58"/>
      <c r="K724" s="32"/>
      <c r="L724" s="32"/>
      <c r="M724" s="32"/>
      <c r="N724" s="32"/>
      <c r="O724" s="58"/>
      <c r="U724" s="32"/>
      <c r="V724" s="32"/>
      <c r="W724" s="32"/>
      <c r="X724" s="32"/>
      <c r="Z724" s="63"/>
      <c r="AA724" s="63"/>
      <c r="AB724" s="63"/>
      <c r="AC724" s="63"/>
      <c r="AI724" s="58"/>
      <c r="AN724" s="58"/>
    </row>
    <row r="725">
      <c r="E725" s="11"/>
      <c r="F725" s="7"/>
      <c r="G725" s="7"/>
      <c r="H725" s="7"/>
      <c r="I725" s="7"/>
      <c r="J725" s="58"/>
      <c r="K725" s="32"/>
      <c r="L725" s="32"/>
      <c r="M725" s="32"/>
      <c r="N725" s="32"/>
      <c r="O725" s="58"/>
      <c r="U725" s="32"/>
      <c r="V725" s="32"/>
      <c r="W725" s="32"/>
      <c r="X725" s="32"/>
      <c r="Z725" s="63"/>
      <c r="AA725" s="63"/>
      <c r="AB725" s="63"/>
      <c r="AC725" s="63"/>
      <c r="AI725" s="58"/>
      <c r="AN725" s="58"/>
    </row>
    <row r="726">
      <c r="E726" s="11"/>
      <c r="F726" s="7"/>
      <c r="G726" s="7"/>
      <c r="H726" s="7"/>
      <c r="I726" s="7"/>
      <c r="J726" s="58"/>
      <c r="K726" s="32"/>
      <c r="L726" s="32"/>
      <c r="M726" s="32"/>
      <c r="N726" s="32"/>
      <c r="O726" s="58"/>
      <c r="U726" s="32"/>
      <c r="V726" s="32"/>
      <c r="W726" s="32"/>
      <c r="X726" s="32"/>
      <c r="Z726" s="63"/>
      <c r="AA726" s="63"/>
      <c r="AB726" s="63"/>
      <c r="AC726" s="63"/>
      <c r="AI726" s="58"/>
      <c r="AN726" s="58"/>
    </row>
    <row r="727">
      <c r="E727" s="11"/>
      <c r="F727" s="7"/>
      <c r="G727" s="7"/>
      <c r="H727" s="7"/>
      <c r="I727" s="7"/>
      <c r="J727" s="58"/>
      <c r="K727" s="32"/>
      <c r="L727" s="32"/>
      <c r="M727" s="32"/>
      <c r="N727" s="32"/>
      <c r="O727" s="58"/>
      <c r="U727" s="32"/>
      <c r="V727" s="32"/>
      <c r="W727" s="32"/>
      <c r="X727" s="32"/>
      <c r="Z727" s="63"/>
      <c r="AA727" s="63"/>
      <c r="AB727" s="63"/>
      <c r="AC727" s="63"/>
      <c r="AI727" s="58"/>
      <c r="AN727" s="58"/>
    </row>
    <row r="728">
      <c r="E728" s="11"/>
      <c r="F728" s="7"/>
      <c r="G728" s="7"/>
      <c r="H728" s="7"/>
      <c r="I728" s="7"/>
      <c r="J728" s="58"/>
      <c r="K728" s="32"/>
      <c r="L728" s="32"/>
      <c r="M728" s="32"/>
      <c r="N728" s="32"/>
      <c r="O728" s="58"/>
      <c r="U728" s="32"/>
      <c r="V728" s="32"/>
      <c r="W728" s="32"/>
      <c r="X728" s="32"/>
      <c r="Z728" s="63"/>
      <c r="AA728" s="63"/>
      <c r="AB728" s="63"/>
      <c r="AC728" s="63"/>
      <c r="AI728" s="58"/>
      <c r="AN728" s="58"/>
    </row>
    <row r="729">
      <c r="E729" s="11"/>
      <c r="F729" s="7"/>
      <c r="G729" s="7"/>
      <c r="H729" s="7"/>
      <c r="I729" s="7"/>
      <c r="J729" s="58"/>
      <c r="K729" s="32"/>
      <c r="L729" s="32"/>
      <c r="M729" s="32"/>
      <c r="N729" s="32"/>
      <c r="O729" s="58"/>
      <c r="U729" s="32"/>
      <c r="V729" s="32"/>
      <c r="W729" s="32"/>
      <c r="X729" s="32"/>
      <c r="Z729" s="63"/>
      <c r="AA729" s="63"/>
      <c r="AB729" s="63"/>
      <c r="AC729" s="63"/>
      <c r="AI729" s="58"/>
      <c r="AN729" s="58"/>
    </row>
    <row r="730">
      <c r="E730" s="11"/>
      <c r="F730" s="7"/>
      <c r="G730" s="7"/>
      <c r="H730" s="7"/>
      <c r="I730" s="7"/>
      <c r="J730" s="58"/>
      <c r="K730" s="32"/>
      <c r="L730" s="32"/>
      <c r="M730" s="32"/>
      <c r="N730" s="32"/>
      <c r="O730" s="58"/>
      <c r="U730" s="32"/>
      <c r="V730" s="32"/>
      <c r="W730" s="32"/>
      <c r="X730" s="32"/>
      <c r="Z730" s="63"/>
      <c r="AA730" s="63"/>
      <c r="AB730" s="63"/>
      <c r="AC730" s="63"/>
      <c r="AI730" s="58"/>
      <c r="AN730" s="58"/>
    </row>
    <row r="731">
      <c r="E731" s="11"/>
      <c r="F731" s="7"/>
      <c r="G731" s="7"/>
      <c r="H731" s="7"/>
      <c r="I731" s="7"/>
      <c r="J731" s="58"/>
      <c r="K731" s="32"/>
      <c r="L731" s="32"/>
      <c r="M731" s="32"/>
      <c r="N731" s="32"/>
      <c r="O731" s="58"/>
      <c r="U731" s="32"/>
      <c r="V731" s="32"/>
      <c r="W731" s="32"/>
      <c r="X731" s="32"/>
      <c r="Z731" s="63"/>
      <c r="AA731" s="63"/>
      <c r="AB731" s="63"/>
      <c r="AC731" s="63"/>
      <c r="AI731" s="58"/>
      <c r="AN731" s="58"/>
    </row>
    <row r="732">
      <c r="E732" s="11"/>
      <c r="F732" s="7"/>
      <c r="G732" s="7"/>
      <c r="H732" s="7"/>
      <c r="I732" s="7"/>
      <c r="J732" s="58"/>
      <c r="K732" s="32"/>
      <c r="L732" s="32"/>
      <c r="M732" s="32"/>
      <c r="N732" s="32"/>
      <c r="O732" s="58"/>
      <c r="U732" s="32"/>
      <c r="V732" s="32"/>
      <c r="W732" s="32"/>
      <c r="X732" s="32"/>
      <c r="Z732" s="63"/>
      <c r="AA732" s="63"/>
      <c r="AB732" s="63"/>
      <c r="AC732" s="63"/>
      <c r="AI732" s="58"/>
      <c r="AN732" s="58"/>
    </row>
    <row r="733">
      <c r="E733" s="11"/>
      <c r="F733" s="7"/>
      <c r="G733" s="7"/>
      <c r="H733" s="7"/>
      <c r="I733" s="7"/>
      <c r="J733" s="58"/>
      <c r="K733" s="32"/>
      <c r="L733" s="32"/>
      <c r="M733" s="32"/>
      <c r="N733" s="32"/>
      <c r="O733" s="58"/>
      <c r="U733" s="32"/>
      <c r="V733" s="32"/>
      <c r="W733" s="32"/>
      <c r="X733" s="32"/>
      <c r="Z733" s="63"/>
      <c r="AA733" s="63"/>
      <c r="AB733" s="63"/>
      <c r="AC733" s="63"/>
      <c r="AI733" s="58"/>
      <c r="AN733" s="58"/>
    </row>
    <row r="734">
      <c r="E734" s="11"/>
      <c r="F734" s="7"/>
      <c r="G734" s="7"/>
      <c r="H734" s="7"/>
      <c r="I734" s="7"/>
      <c r="J734" s="58"/>
      <c r="K734" s="32"/>
      <c r="L734" s="32"/>
      <c r="M734" s="32"/>
      <c r="N734" s="32"/>
      <c r="O734" s="58"/>
      <c r="U734" s="32"/>
      <c r="V734" s="32"/>
      <c r="W734" s="32"/>
      <c r="X734" s="32"/>
      <c r="Z734" s="63"/>
      <c r="AA734" s="63"/>
      <c r="AB734" s="63"/>
      <c r="AC734" s="63"/>
      <c r="AI734" s="58"/>
      <c r="AN734" s="58"/>
    </row>
    <row r="735">
      <c r="E735" s="11"/>
      <c r="F735" s="7"/>
      <c r="G735" s="7"/>
      <c r="H735" s="7"/>
      <c r="I735" s="7"/>
      <c r="J735" s="58"/>
      <c r="K735" s="32"/>
      <c r="L735" s="32"/>
      <c r="M735" s="32"/>
      <c r="N735" s="32"/>
      <c r="O735" s="58"/>
      <c r="U735" s="32"/>
      <c r="V735" s="32"/>
      <c r="W735" s="32"/>
      <c r="X735" s="32"/>
      <c r="Z735" s="63"/>
      <c r="AA735" s="63"/>
      <c r="AB735" s="63"/>
      <c r="AC735" s="63"/>
      <c r="AI735" s="58"/>
      <c r="AN735" s="58"/>
    </row>
    <row r="736">
      <c r="E736" s="11"/>
      <c r="F736" s="7"/>
      <c r="G736" s="7"/>
      <c r="H736" s="7"/>
      <c r="I736" s="7"/>
      <c r="J736" s="58"/>
      <c r="K736" s="32"/>
      <c r="L736" s="32"/>
      <c r="M736" s="32"/>
      <c r="N736" s="32"/>
      <c r="O736" s="58"/>
      <c r="U736" s="32"/>
      <c r="V736" s="32"/>
      <c r="W736" s="32"/>
      <c r="X736" s="32"/>
      <c r="Z736" s="63"/>
      <c r="AA736" s="63"/>
      <c r="AB736" s="63"/>
      <c r="AC736" s="63"/>
      <c r="AI736" s="58"/>
      <c r="AN736" s="58"/>
    </row>
    <row r="737">
      <c r="E737" s="11"/>
      <c r="F737" s="7"/>
      <c r="G737" s="7"/>
      <c r="H737" s="7"/>
      <c r="I737" s="7"/>
      <c r="J737" s="58"/>
      <c r="K737" s="32"/>
      <c r="L737" s="32"/>
      <c r="M737" s="32"/>
      <c r="N737" s="32"/>
      <c r="O737" s="58"/>
      <c r="U737" s="32"/>
      <c r="V737" s="32"/>
      <c r="W737" s="32"/>
      <c r="X737" s="32"/>
      <c r="Z737" s="63"/>
      <c r="AA737" s="63"/>
      <c r="AB737" s="63"/>
      <c r="AC737" s="63"/>
      <c r="AI737" s="58"/>
      <c r="AN737" s="58"/>
    </row>
    <row r="738">
      <c r="E738" s="11"/>
      <c r="F738" s="7"/>
      <c r="G738" s="7"/>
      <c r="H738" s="7"/>
      <c r="I738" s="7"/>
      <c r="J738" s="58"/>
      <c r="K738" s="32"/>
      <c r="L738" s="32"/>
      <c r="M738" s="32"/>
      <c r="N738" s="32"/>
      <c r="O738" s="58"/>
      <c r="U738" s="32"/>
      <c r="V738" s="32"/>
      <c r="W738" s="32"/>
      <c r="X738" s="32"/>
      <c r="Z738" s="63"/>
      <c r="AA738" s="63"/>
      <c r="AB738" s="63"/>
      <c r="AC738" s="63"/>
      <c r="AI738" s="58"/>
      <c r="AN738" s="58"/>
    </row>
    <row r="739">
      <c r="E739" s="11"/>
      <c r="F739" s="7"/>
      <c r="G739" s="7"/>
      <c r="H739" s="7"/>
      <c r="I739" s="7"/>
      <c r="J739" s="58"/>
      <c r="K739" s="32"/>
      <c r="L739" s="32"/>
      <c r="M739" s="32"/>
      <c r="N739" s="32"/>
      <c r="O739" s="58"/>
      <c r="U739" s="32"/>
      <c r="V739" s="32"/>
      <c r="W739" s="32"/>
      <c r="X739" s="32"/>
      <c r="Z739" s="63"/>
      <c r="AA739" s="63"/>
      <c r="AB739" s="63"/>
      <c r="AC739" s="63"/>
      <c r="AI739" s="58"/>
      <c r="AN739" s="58"/>
    </row>
    <row r="740">
      <c r="E740" s="11"/>
      <c r="F740" s="7"/>
      <c r="G740" s="7"/>
      <c r="H740" s="7"/>
      <c r="I740" s="7"/>
      <c r="J740" s="58"/>
      <c r="K740" s="32"/>
      <c r="L740" s="32"/>
      <c r="M740" s="32"/>
      <c r="N740" s="32"/>
      <c r="O740" s="58"/>
      <c r="U740" s="32"/>
      <c r="V740" s="32"/>
      <c r="W740" s="32"/>
      <c r="X740" s="32"/>
      <c r="Z740" s="63"/>
      <c r="AA740" s="63"/>
      <c r="AB740" s="63"/>
      <c r="AC740" s="63"/>
      <c r="AI740" s="58"/>
      <c r="AN740" s="58"/>
    </row>
    <row r="741">
      <c r="E741" s="11"/>
      <c r="F741" s="7"/>
      <c r="G741" s="7"/>
      <c r="H741" s="7"/>
      <c r="I741" s="7"/>
      <c r="J741" s="58"/>
      <c r="K741" s="32"/>
      <c r="L741" s="32"/>
      <c r="M741" s="32"/>
      <c r="N741" s="32"/>
      <c r="O741" s="58"/>
      <c r="U741" s="32"/>
      <c r="V741" s="32"/>
      <c r="W741" s="32"/>
      <c r="X741" s="32"/>
      <c r="Z741" s="63"/>
      <c r="AA741" s="63"/>
      <c r="AB741" s="63"/>
      <c r="AC741" s="63"/>
      <c r="AI741" s="58"/>
      <c r="AN741" s="58"/>
    </row>
    <row r="742">
      <c r="E742" s="11"/>
      <c r="F742" s="7"/>
      <c r="G742" s="7"/>
      <c r="H742" s="7"/>
      <c r="I742" s="7"/>
      <c r="J742" s="58"/>
      <c r="K742" s="32"/>
      <c r="L742" s="32"/>
      <c r="M742" s="32"/>
      <c r="N742" s="32"/>
      <c r="O742" s="58"/>
      <c r="U742" s="32"/>
      <c r="V742" s="32"/>
      <c r="W742" s="32"/>
      <c r="X742" s="32"/>
      <c r="Z742" s="63"/>
      <c r="AA742" s="63"/>
      <c r="AB742" s="63"/>
      <c r="AC742" s="63"/>
      <c r="AI742" s="58"/>
      <c r="AN742" s="58"/>
    </row>
    <row r="743">
      <c r="E743" s="11"/>
      <c r="F743" s="7"/>
      <c r="G743" s="7"/>
      <c r="H743" s="7"/>
      <c r="I743" s="7"/>
      <c r="J743" s="58"/>
      <c r="K743" s="32"/>
      <c r="L743" s="32"/>
      <c r="M743" s="32"/>
      <c r="N743" s="32"/>
      <c r="O743" s="58"/>
      <c r="U743" s="32"/>
      <c r="V743" s="32"/>
      <c r="W743" s="32"/>
      <c r="X743" s="32"/>
      <c r="Z743" s="63"/>
      <c r="AA743" s="63"/>
      <c r="AB743" s="63"/>
      <c r="AC743" s="63"/>
      <c r="AI743" s="58"/>
      <c r="AN743" s="58"/>
    </row>
    <row r="744">
      <c r="E744" s="11"/>
      <c r="F744" s="7"/>
      <c r="G744" s="7"/>
      <c r="H744" s="7"/>
      <c r="I744" s="7"/>
      <c r="J744" s="58"/>
      <c r="K744" s="32"/>
      <c r="L744" s="32"/>
      <c r="M744" s="32"/>
      <c r="N744" s="32"/>
      <c r="O744" s="58"/>
      <c r="U744" s="32"/>
      <c r="V744" s="32"/>
      <c r="W744" s="32"/>
      <c r="X744" s="32"/>
      <c r="Z744" s="63"/>
      <c r="AA744" s="63"/>
      <c r="AB744" s="63"/>
      <c r="AC744" s="63"/>
      <c r="AI744" s="58"/>
      <c r="AN744" s="58"/>
    </row>
    <row r="745">
      <c r="E745" s="11"/>
      <c r="F745" s="7"/>
      <c r="G745" s="7"/>
      <c r="H745" s="7"/>
      <c r="I745" s="7"/>
      <c r="J745" s="58"/>
      <c r="K745" s="32"/>
      <c r="L745" s="32"/>
      <c r="M745" s="32"/>
      <c r="N745" s="32"/>
      <c r="O745" s="58"/>
      <c r="U745" s="32"/>
      <c r="V745" s="32"/>
      <c r="W745" s="32"/>
      <c r="X745" s="32"/>
      <c r="Z745" s="63"/>
      <c r="AA745" s="63"/>
      <c r="AB745" s="63"/>
      <c r="AC745" s="63"/>
      <c r="AI745" s="58"/>
      <c r="AN745" s="58"/>
    </row>
    <row r="746">
      <c r="E746" s="11"/>
      <c r="F746" s="7"/>
      <c r="G746" s="7"/>
      <c r="H746" s="7"/>
      <c r="I746" s="7"/>
      <c r="J746" s="58"/>
      <c r="K746" s="32"/>
      <c r="L746" s="32"/>
      <c r="M746" s="32"/>
      <c r="N746" s="32"/>
      <c r="O746" s="58"/>
      <c r="U746" s="32"/>
      <c r="V746" s="32"/>
      <c r="W746" s="32"/>
      <c r="X746" s="32"/>
      <c r="Z746" s="63"/>
      <c r="AA746" s="63"/>
      <c r="AB746" s="63"/>
      <c r="AC746" s="63"/>
      <c r="AI746" s="58"/>
      <c r="AN746" s="58"/>
    </row>
    <row r="747">
      <c r="E747" s="11"/>
      <c r="F747" s="7"/>
      <c r="G747" s="7"/>
      <c r="H747" s="7"/>
      <c r="I747" s="7"/>
      <c r="J747" s="58"/>
      <c r="K747" s="32"/>
      <c r="L747" s="32"/>
      <c r="M747" s="32"/>
      <c r="N747" s="32"/>
      <c r="O747" s="58"/>
      <c r="U747" s="32"/>
      <c r="V747" s="32"/>
      <c r="W747" s="32"/>
      <c r="X747" s="32"/>
      <c r="Z747" s="63"/>
      <c r="AA747" s="63"/>
      <c r="AB747" s="63"/>
      <c r="AC747" s="63"/>
      <c r="AI747" s="58"/>
      <c r="AN747" s="58"/>
    </row>
    <row r="748">
      <c r="E748" s="11"/>
      <c r="F748" s="7"/>
      <c r="G748" s="7"/>
      <c r="H748" s="7"/>
      <c r="I748" s="7"/>
      <c r="J748" s="58"/>
      <c r="K748" s="32"/>
      <c r="L748" s="32"/>
      <c r="M748" s="32"/>
      <c r="N748" s="32"/>
      <c r="O748" s="58"/>
      <c r="U748" s="32"/>
      <c r="V748" s="32"/>
      <c r="W748" s="32"/>
      <c r="X748" s="32"/>
      <c r="Z748" s="63"/>
      <c r="AA748" s="63"/>
      <c r="AB748" s="63"/>
      <c r="AC748" s="63"/>
      <c r="AI748" s="58"/>
      <c r="AN748" s="58"/>
    </row>
    <row r="749">
      <c r="E749" s="11"/>
      <c r="F749" s="7"/>
      <c r="G749" s="7"/>
      <c r="H749" s="7"/>
      <c r="I749" s="7"/>
      <c r="J749" s="58"/>
      <c r="K749" s="32"/>
      <c r="L749" s="32"/>
      <c r="M749" s="32"/>
      <c r="N749" s="32"/>
      <c r="O749" s="58"/>
      <c r="U749" s="32"/>
      <c r="V749" s="32"/>
      <c r="W749" s="32"/>
      <c r="X749" s="32"/>
      <c r="Z749" s="63"/>
      <c r="AA749" s="63"/>
      <c r="AB749" s="63"/>
      <c r="AC749" s="63"/>
      <c r="AI749" s="58"/>
      <c r="AN749" s="58"/>
    </row>
    <row r="750">
      <c r="E750" s="11"/>
      <c r="F750" s="7"/>
      <c r="G750" s="7"/>
      <c r="H750" s="7"/>
      <c r="I750" s="7"/>
      <c r="J750" s="58"/>
      <c r="K750" s="32"/>
      <c r="L750" s="32"/>
      <c r="M750" s="32"/>
      <c r="N750" s="32"/>
      <c r="O750" s="58"/>
      <c r="U750" s="32"/>
      <c r="V750" s="32"/>
      <c r="W750" s="32"/>
      <c r="X750" s="32"/>
      <c r="Z750" s="63"/>
      <c r="AA750" s="63"/>
      <c r="AB750" s="63"/>
      <c r="AC750" s="63"/>
      <c r="AI750" s="58"/>
      <c r="AN750" s="58"/>
    </row>
    <row r="751">
      <c r="E751" s="11"/>
      <c r="F751" s="7"/>
      <c r="G751" s="7"/>
      <c r="H751" s="7"/>
      <c r="I751" s="7"/>
      <c r="J751" s="58"/>
      <c r="K751" s="32"/>
      <c r="L751" s="32"/>
      <c r="M751" s="32"/>
      <c r="N751" s="32"/>
      <c r="O751" s="58"/>
      <c r="U751" s="32"/>
      <c r="V751" s="32"/>
      <c r="W751" s="32"/>
      <c r="X751" s="32"/>
      <c r="Z751" s="63"/>
      <c r="AA751" s="63"/>
      <c r="AB751" s="63"/>
      <c r="AC751" s="63"/>
      <c r="AI751" s="58"/>
      <c r="AN751" s="58"/>
    </row>
    <row r="752">
      <c r="E752" s="11"/>
      <c r="F752" s="7"/>
      <c r="G752" s="7"/>
      <c r="H752" s="7"/>
      <c r="I752" s="7"/>
      <c r="J752" s="58"/>
      <c r="K752" s="32"/>
      <c r="L752" s="32"/>
      <c r="M752" s="32"/>
      <c r="N752" s="32"/>
      <c r="O752" s="58"/>
      <c r="U752" s="32"/>
      <c r="V752" s="32"/>
      <c r="W752" s="32"/>
      <c r="X752" s="32"/>
      <c r="Z752" s="63"/>
      <c r="AA752" s="63"/>
      <c r="AB752" s="63"/>
      <c r="AC752" s="63"/>
      <c r="AI752" s="58"/>
      <c r="AN752" s="58"/>
    </row>
    <row r="753">
      <c r="E753" s="11"/>
      <c r="F753" s="7"/>
      <c r="G753" s="7"/>
      <c r="H753" s="7"/>
      <c r="I753" s="7"/>
      <c r="J753" s="58"/>
      <c r="K753" s="32"/>
      <c r="L753" s="32"/>
      <c r="M753" s="32"/>
      <c r="N753" s="32"/>
      <c r="O753" s="58"/>
      <c r="U753" s="32"/>
      <c r="V753" s="32"/>
      <c r="W753" s="32"/>
      <c r="X753" s="32"/>
      <c r="Z753" s="63"/>
      <c r="AA753" s="63"/>
      <c r="AB753" s="63"/>
      <c r="AC753" s="63"/>
      <c r="AI753" s="58"/>
      <c r="AN753" s="58"/>
    </row>
    <row r="754">
      <c r="E754" s="11"/>
      <c r="F754" s="7"/>
      <c r="G754" s="7"/>
      <c r="H754" s="7"/>
      <c r="I754" s="7"/>
      <c r="J754" s="58"/>
      <c r="K754" s="32"/>
      <c r="L754" s="32"/>
      <c r="M754" s="32"/>
      <c r="N754" s="32"/>
      <c r="O754" s="58"/>
      <c r="U754" s="32"/>
      <c r="V754" s="32"/>
      <c r="W754" s="32"/>
      <c r="X754" s="32"/>
      <c r="Z754" s="63"/>
      <c r="AA754" s="63"/>
      <c r="AB754" s="63"/>
      <c r="AC754" s="63"/>
      <c r="AI754" s="58"/>
      <c r="AN754" s="58"/>
    </row>
    <row r="755">
      <c r="E755" s="11"/>
      <c r="F755" s="7"/>
      <c r="G755" s="7"/>
      <c r="H755" s="7"/>
      <c r="I755" s="7"/>
      <c r="J755" s="58"/>
      <c r="K755" s="32"/>
      <c r="L755" s="32"/>
      <c r="M755" s="32"/>
      <c r="N755" s="32"/>
      <c r="O755" s="58"/>
      <c r="U755" s="32"/>
      <c r="V755" s="32"/>
      <c r="W755" s="32"/>
      <c r="X755" s="32"/>
      <c r="Z755" s="63"/>
      <c r="AA755" s="63"/>
      <c r="AB755" s="63"/>
      <c r="AC755" s="63"/>
      <c r="AI755" s="58"/>
      <c r="AN755" s="58"/>
    </row>
    <row r="756">
      <c r="E756" s="11"/>
      <c r="F756" s="7"/>
      <c r="G756" s="7"/>
      <c r="H756" s="7"/>
      <c r="I756" s="7"/>
      <c r="J756" s="58"/>
      <c r="K756" s="32"/>
      <c r="L756" s="32"/>
      <c r="M756" s="32"/>
      <c r="N756" s="32"/>
      <c r="O756" s="58"/>
      <c r="U756" s="32"/>
      <c r="V756" s="32"/>
      <c r="W756" s="32"/>
      <c r="X756" s="32"/>
      <c r="Z756" s="63"/>
      <c r="AA756" s="63"/>
      <c r="AB756" s="63"/>
      <c r="AC756" s="63"/>
      <c r="AI756" s="58"/>
      <c r="AN756" s="58"/>
    </row>
    <row r="757">
      <c r="E757" s="11"/>
      <c r="F757" s="7"/>
      <c r="G757" s="7"/>
      <c r="H757" s="7"/>
      <c r="I757" s="7"/>
      <c r="J757" s="58"/>
      <c r="K757" s="32"/>
      <c r="L757" s="32"/>
      <c r="M757" s="32"/>
      <c r="N757" s="32"/>
      <c r="O757" s="58"/>
      <c r="U757" s="32"/>
      <c r="V757" s="32"/>
      <c r="W757" s="32"/>
      <c r="X757" s="32"/>
      <c r="Z757" s="63"/>
      <c r="AA757" s="63"/>
      <c r="AB757" s="63"/>
      <c r="AC757" s="63"/>
      <c r="AI757" s="58"/>
      <c r="AN757" s="58"/>
    </row>
    <row r="758">
      <c r="E758" s="11"/>
      <c r="F758" s="7"/>
      <c r="G758" s="7"/>
      <c r="H758" s="7"/>
      <c r="I758" s="7"/>
      <c r="J758" s="58"/>
      <c r="K758" s="32"/>
      <c r="L758" s="32"/>
      <c r="M758" s="32"/>
      <c r="N758" s="32"/>
      <c r="O758" s="58"/>
      <c r="U758" s="32"/>
      <c r="V758" s="32"/>
      <c r="W758" s="32"/>
      <c r="X758" s="32"/>
      <c r="Z758" s="63"/>
      <c r="AA758" s="63"/>
      <c r="AB758" s="63"/>
      <c r="AC758" s="63"/>
      <c r="AI758" s="58"/>
      <c r="AN758" s="58"/>
    </row>
    <row r="759">
      <c r="E759" s="11"/>
      <c r="F759" s="7"/>
      <c r="G759" s="7"/>
      <c r="H759" s="7"/>
      <c r="I759" s="7"/>
      <c r="J759" s="58"/>
      <c r="K759" s="32"/>
      <c r="L759" s="32"/>
      <c r="M759" s="32"/>
      <c r="N759" s="32"/>
      <c r="O759" s="58"/>
      <c r="U759" s="32"/>
      <c r="V759" s="32"/>
      <c r="W759" s="32"/>
      <c r="X759" s="32"/>
      <c r="Z759" s="63"/>
      <c r="AA759" s="63"/>
      <c r="AB759" s="63"/>
      <c r="AC759" s="63"/>
      <c r="AI759" s="58"/>
      <c r="AN759" s="58"/>
    </row>
    <row r="760">
      <c r="E760" s="11"/>
      <c r="F760" s="7"/>
      <c r="G760" s="7"/>
      <c r="H760" s="7"/>
      <c r="I760" s="7"/>
      <c r="J760" s="58"/>
      <c r="K760" s="32"/>
      <c r="L760" s="32"/>
      <c r="M760" s="32"/>
      <c r="N760" s="32"/>
      <c r="O760" s="58"/>
      <c r="U760" s="32"/>
      <c r="V760" s="32"/>
      <c r="W760" s="32"/>
      <c r="X760" s="32"/>
      <c r="Z760" s="63"/>
      <c r="AA760" s="63"/>
      <c r="AB760" s="63"/>
      <c r="AC760" s="63"/>
      <c r="AI760" s="58"/>
      <c r="AN760" s="58"/>
    </row>
    <row r="761">
      <c r="E761" s="11"/>
      <c r="F761" s="7"/>
      <c r="G761" s="7"/>
      <c r="H761" s="7"/>
      <c r="I761" s="7"/>
      <c r="J761" s="58"/>
      <c r="K761" s="32"/>
      <c r="L761" s="32"/>
      <c r="M761" s="32"/>
      <c r="N761" s="32"/>
      <c r="O761" s="58"/>
      <c r="U761" s="32"/>
      <c r="V761" s="32"/>
      <c r="W761" s="32"/>
      <c r="X761" s="32"/>
      <c r="Z761" s="63"/>
      <c r="AA761" s="63"/>
      <c r="AB761" s="63"/>
      <c r="AC761" s="63"/>
      <c r="AI761" s="58"/>
      <c r="AN761" s="58"/>
    </row>
    <row r="762">
      <c r="E762" s="11"/>
      <c r="F762" s="7"/>
      <c r="G762" s="7"/>
      <c r="H762" s="7"/>
      <c r="I762" s="7"/>
      <c r="J762" s="58"/>
      <c r="K762" s="32"/>
      <c r="L762" s="32"/>
      <c r="M762" s="32"/>
      <c r="N762" s="32"/>
      <c r="O762" s="58"/>
      <c r="U762" s="32"/>
      <c r="V762" s="32"/>
      <c r="W762" s="32"/>
      <c r="X762" s="32"/>
      <c r="Z762" s="63"/>
      <c r="AA762" s="63"/>
      <c r="AB762" s="63"/>
      <c r="AC762" s="63"/>
      <c r="AI762" s="58"/>
      <c r="AN762" s="58"/>
    </row>
    <row r="763">
      <c r="E763" s="11"/>
      <c r="F763" s="7"/>
      <c r="G763" s="7"/>
      <c r="H763" s="7"/>
      <c r="I763" s="7"/>
      <c r="J763" s="58"/>
      <c r="K763" s="32"/>
      <c r="L763" s="32"/>
      <c r="M763" s="32"/>
      <c r="N763" s="32"/>
      <c r="O763" s="58"/>
      <c r="U763" s="32"/>
      <c r="V763" s="32"/>
      <c r="W763" s="32"/>
      <c r="X763" s="32"/>
      <c r="Z763" s="63"/>
      <c r="AA763" s="63"/>
      <c r="AB763" s="63"/>
      <c r="AC763" s="63"/>
      <c r="AI763" s="58"/>
      <c r="AN763" s="58"/>
    </row>
    <row r="764">
      <c r="E764" s="11"/>
      <c r="F764" s="7"/>
      <c r="G764" s="7"/>
      <c r="H764" s="7"/>
      <c r="I764" s="7"/>
      <c r="J764" s="58"/>
      <c r="K764" s="32"/>
      <c r="L764" s="32"/>
      <c r="M764" s="32"/>
      <c r="N764" s="32"/>
      <c r="O764" s="58"/>
      <c r="U764" s="32"/>
      <c r="V764" s="32"/>
      <c r="W764" s="32"/>
      <c r="X764" s="32"/>
      <c r="Z764" s="63"/>
      <c r="AA764" s="63"/>
      <c r="AB764" s="63"/>
      <c r="AC764" s="63"/>
      <c r="AI764" s="58"/>
      <c r="AN764" s="58"/>
    </row>
    <row r="765">
      <c r="E765" s="11"/>
      <c r="F765" s="7"/>
      <c r="G765" s="7"/>
      <c r="H765" s="7"/>
      <c r="I765" s="7"/>
      <c r="J765" s="58"/>
      <c r="K765" s="32"/>
      <c r="L765" s="32"/>
      <c r="M765" s="32"/>
      <c r="N765" s="32"/>
      <c r="O765" s="58"/>
      <c r="U765" s="32"/>
      <c r="V765" s="32"/>
      <c r="W765" s="32"/>
      <c r="X765" s="32"/>
      <c r="Z765" s="63"/>
      <c r="AA765" s="63"/>
      <c r="AB765" s="63"/>
      <c r="AC765" s="63"/>
      <c r="AI765" s="58"/>
      <c r="AN765" s="58"/>
    </row>
    <row r="766">
      <c r="E766" s="11"/>
      <c r="F766" s="7"/>
      <c r="G766" s="7"/>
      <c r="H766" s="7"/>
      <c r="I766" s="7"/>
      <c r="J766" s="58"/>
      <c r="K766" s="32"/>
      <c r="L766" s="32"/>
      <c r="M766" s="32"/>
      <c r="N766" s="32"/>
      <c r="O766" s="58"/>
      <c r="U766" s="32"/>
      <c r="V766" s="32"/>
      <c r="W766" s="32"/>
      <c r="X766" s="32"/>
      <c r="Z766" s="63"/>
      <c r="AA766" s="63"/>
      <c r="AB766" s="63"/>
      <c r="AC766" s="63"/>
      <c r="AI766" s="58"/>
      <c r="AN766" s="58"/>
    </row>
    <row r="767">
      <c r="E767" s="11"/>
      <c r="F767" s="7"/>
      <c r="G767" s="7"/>
      <c r="H767" s="7"/>
      <c r="I767" s="7"/>
      <c r="J767" s="58"/>
      <c r="K767" s="32"/>
      <c r="L767" s="32"/>
      <c r="M767" s="32"/>
      <c r="N767" s="32"/>
      <c r="O767" s="58"/>
      <c r="U767" s="32"/>
      <c r="V767" s="32"/>
      <c r="W767" s="32"/>
      <c r="X767" s="32"/>
      <c r="Z767" s="63"/>
      <c r="AA767" s="63"/>
      <c r="AB767" s="63"/>
      <c r="AC767" s="63"/>
      <c r="AI767" s="58"/>
      <c r="AN767" s="58"/>
    </row>
    <row r="768">
      <c r="E768" s="11"/>
      <c r="F768" s="7"/>
      <c r="G768" s="7"/>
      <c r="H768" s="7"/>
      <c r="I768" s="7"/>
      <c r="J768" s="58"/>
      <c r="K768" s="32"/>
      <c r="L768" s="32"/>
      <c r="M768" s="32"/>
      <c r="N768" s="32"/>
      <c r="O768" s="58"/>
      <c r="U768" s="32"/>
      <c r="V768" s="32"/>
      <c r="W768" s="32"/>
      <c r="X768" s="32"/>
      <c r="Z768" s="63"/>
      <c r="AA768" s="63"/>
      <c r="AB768" s="63"/>
      <c r="AC768" s="63"/>
      <c r="AI768" s="58"/>
      <c r="AN768" s="58"/>
    </row>
    <row r="769">
      <c r="E769" s="11"/>
      <c r="F769" s="7"/>
      <c r="G769" s="7"/>
      <c r="H769" s="7"/>
      <c r="I769" s="7"/>
      <c r="J769" s="58"/>
      <c r="K769" s="32"/>
      <c r="L769" s="32"/>
      <c r="M769" s="32"/>
      <c r="N769" s="32"/>
      <c r="O769" s="58"/>
      <c r="U769" s="32"/>
      <c r="V769" s="32"/>
      <c r="W769" s="32"/>
      <c r="X769" s="32"/>
      <c r="Z769" s="63"/>
      <c r="AA769" s="63"/>
      <c r="AB769" s="63"/>
      <c r="AC769" s="63"/>
      <c r="AI769" s="58"/>
      <c r="AN769" s="58"/>
    </row>
    <row r="770">
      <c r="E770" s="11"/>
      <c r="F770" s="7"/>
      <c r="G770" s="7"/>
      <c r="H770" s="7"/>
      <c r="I770" s="7"/>
      <c r="J770" s="58"/>
      <c r="K770" s="32"/>
      <c r="L770" s="32"/>
      <c r="M770" s="32"/>
      <c r="N770" s="32"/>
      <c r="O770" s="58"/>
      <c r="U770" s="32"/>
      <c r="V770" s="32"/>
      <c r="W770" s="32"/>
      <c r="X770" s="32"/>
      <c r="Z770" s="63"/>
      <c r="AA770" s="63"/>
      <c r="AB770" s="63"/>
      <c r="AC770" s="63"/>
      <c r="AI770" s="58"/>
      <c r="AN770" s="58"/>
    </row>
    <row r="771">
      <c r="E771" s="11"/>
      <c r="F771" s="7"/>
      <c r="G771" s="7"/>
      <c r="H771" s="7"/>
      <c r="I771" s="7"/>
      <c r="J771" s="58"/>
      <c r="K771" s="32"/>
      <c r="L771" s="32"/>
      <c r="M771" s="32"/>
      <c r="N771" s="32"/>
      <c r="O771" s="58"/>
      <c r="U771" s="32"/>
      <c r="V771" s="32"/>
      <c r="W771" s="32"/>
      <c r="X771" s="32"/>
      <c r="Z771" s="63"/>
      <c r="AA771" s="63"/>
      <c r="AB771" s="63"/>
      <c r="AC771" s="63"/>
      <c r="AI771" s="58"/>
      <c r="AN771" s="58"/>
    </row>
    <row r="772">
      <c r="E772" s="11"/>
      <c r="F772" s="7"/>
      <c r="G772" s="7"/>
      <c r="H772" s="7"/>
      <c r="I772" s="7"/>
      <c r="J772" s="58"/>
      <c r="K772" s="32"/>
      <c r="L772" s="32"/>
      <c r="M772" s="32"/>
      <c r="N772" s="32"/>
      <c r="O772" s="58"/>
      <c r="U772" s="32"/>
      <c r="V772" s="32"/>
      <c r="W772" s="32"/>
      <c r="X772" s="32"/>
      <c r="Z772" s="63"/>
      <c r="AA772" s="63"/>
      <c r="AB772" s="63"/>
      <c r="AC772" s="63"/>
      <c r="AI772" s="58"/>
      <c r="AN772" s="58"/>
    </row>
    <row r="773">
      <c r="E773" s="11"/>
      <c r="F773" s="7"/>
      <c r="G773" s="7"/>
      <c r="H773" s="7"/>
      <c r="I773" s="7"/>
      <c r="J773" s="58"/>
      <c r="K773" s="32"/>
      <c r="L773" s="32"/>
      <c r="M773" s="32"/>
      <c r="N773" s="32"/>
      <c r="O773" s="58"/>
      <c r="U773" s="32"/>
      <c r="V773" s="32"/>
      <c r="W773" s="32"/>
      <c r="X773" s="32"/>
      <c r="Z773" s="63"/>
      <c r="AA773" s="63"/>
      <c r="AB773" s="63"/>
      <c r="AC773" s="63"/>
      <c r="AI773" s="58"/>
      <c r="AN773" s="58"/>
    </row>
    <row r="774">
      <c r="E774" s="11"/>
      <c r="F774" s="7"/>
      <c r="G774" s="7"/>
      <c r="H774" s="7"/>
      <c r="I774" s="7"/>
      <c r="J774" s="58"/>
      <c r="K774" s="32"/>
      <c r="L774" s="32"/>
      <c r="M774" s="32"/>
      <c r="N774" s="32"/>
      <c r="O774" s="58"/>
      <c r="U774" s="32"/>
      <c r="V774" s="32"/>
      <c r="W774" s="32"/>
      <c r="X774" s="32"/>
      <c r="Z774" s="63"/>
      <c r="AA774" s="63"/>
      <c r="AB774" s="63"/>
      <c r="AC774" s="63"/>
      <c r="AI774" s="58"/>
      <c r="AN774" s="58"/>
    </row>
    <row r="775">
      <c r="E775" s="11"/>
      <c r="F775" s="7"/>
      <c r="G775" s="7"/>
      <c r="H775" s="7"/>
      <c r="I775" s="7"/>
      <c r="J775" s="58"/>
      <c r="K775" s="32"/>
      <c r="L775" s="32"/>
      <c r="M775" s="32"/>
      <c r="N775" s="32"/>
      <c r="O775" s="58"/>
      <c r="U775" s="32"/>
      <c r="V775" s="32"/>
      <c r="W775" s="32"/>
      <c r="X775" s="32"/>
      <c r="Z775" s="63"/>
      <c r="AA775" s="63"/>
      <c r="AB775" s="63"/>
      <c r="AC775" s="63"/>
      <c r="AI775" s="58"/>
      <c r="AN775" s="58"/>
    </row>
    <row r="776">
      <c r="E776" s="11"/>
      <c r="F776" s="7"/>
      <c r="G776" s="7"/>
      <c r="H776" s="7"/>
      <c r="I776" s="7"/>
      <c r="J776" s="58"/>
      <c r="K776" s="32"/>
      <c r="L776" s="32"/>
      <c r="M776" s="32"/>
      <c r="N776" s="32"/>
      <c r="O776" s="58"/>
      <c r="U776" s="32"/>
      <c r="V776" s="32"/>
      <c r="W776" s="32"/>
      <c r="X776" s="32"/>
      <c r="Z776" s="63"/>
      <c r="AA776" s="63"/>
      <c r="AB776" s="63"/>
      <c r="AC776" s="63"/>
      <c r="AI776" s="58"/>
      <c r="AN776" s="58"/>
    </row>
    <row r="777">
      <c r="E777" s="11"/>
      <c r="F777" s="7"/>
      <c r="G777" s="7"/>
      <c r="H777" s="7"/>
      <c r="I777" s="7"/>
      <c r="J777" s="58"/>
      <c r="K777" s="32"/>
      <c r="L777" s="32"/>
      <c r="M777" s="32"/>
      <c r="N777" s="32"/>
      <c r="O777" s="58"/>
      <c r="U777" s="32"/>
      <c r="V777" s="32"/>
      <c r="W777" s="32"/>
      <c r="X777" s="32"/>
      <c r="Z777" s="63"/>
      <c r="AA777" s="63"/>
      <c r="AB777" s="63"/>
      <c r="AC777" s="63"/>
      <c r="AI777" s="58"/>
      <c r="AN777" s="58"/>
    </row>
    <row r="778">
      <c r="E778" s="11"/>
      <c r="F778" s="7"/>
      <c r="G778" s="7"/>
      <c r="H778" s="7"/>
      <c r="I778" s="7"/>
      <c r="J778" s="58"/>
      <c r="K778" s="32"/>
      <c r="L778" s="32"/>
      <c r="M778" s="32"/>
      <c r="N778" s="32"/>
      <c r="O778" s="58"/>
      <c r="U778" s="32"/>
      <c r="V778" s="32"/>
      <c r="W778" s="32"/>
      <c r="X778" s="32"/>
      <c r="Z778" s="63"/>
      <c r="AA778" s="63"/>
      <c r="AB778" s="63"/>
      <c r="AC778" s="63"/>
      <c r="AI778" s="58"/>
      <c r="AN778" s="58"/>
    </row>
    <row r="779">
      <c r="E779" s="11"/>
      <c r="F779" s="7"/>
      <c r="G779" s="7"/>
      <c r="H779" s="7"/>
      <c r="I779" s="7"/>
      <c r="J779" s="58"/>
      <c r="K779" s="32"/>
      <c r="L779" s="32"/>
      <c r="M779" s="32"/>
      <c r="N779" s="32"/>
      <c r="O779" s="58"/>
      <c r="U779" s="32"/>
      <c r="V779" s="32"/>
      <c r="W779" s="32"/>
      <c r="X779" s="32"/>
      <c r="Z779" s="63"/>
      <c r="AA779" s="63"/>
      <c r="AB779" s="63"/>
      <c r="AC779" s="63"/>
      <c r="AI779" s="58"/>
      <c r="AN779" s="58"/>
    </row>
    <row r="780">
      <c r="E780" s="11"/>
      <c r="F780" s="7"/>
      <c r="G780" s="7"/>
      <c r="H780" s="7"/>
      <c r="I780" s="7"/>
      <c r="J780" s="58"/>
      <c r="K780" s="32"/>
      <c r="L780" s="32"/>
      <c r="M780" s="32"/>
      <c r="N780" s="32"/>
      <c r="O780" s="58"/>
      <c r="U780" s="32"/>
      <c r="V780" s="32"/>
      <c r="W780" s="32"/>
      <c r="X780" s="32"/>
      <c r="Z780" s="63"/>
      <c r="AA780" s="63"/>
      <c r="AB780" s="63"/>
      <c r="AC780" s="63"/>
      <c r="AI780" s="58"/>
      <c r="AN780" s="58"/>
    </row>
    <row r="781">
      <c r="E781" s="11"/>
      <c r="F781" s="7"/>
      <c r="G781" s="7"/>
      <c r="H781" s="7"/>
      <c r="I781" s="7"/>
      <c r="J781" s="58"/>
      <c r="K781" s="32"/>
      <c r="L781" s="32"/>
      <c r="M781" s="32"/>
      <c r="N781" s="32"/>
      <c r="O781" s="58"/>
      <c r="U781" s="32"/>
      <c r="V781" s="32"/>
      <c r="W781" s="32"/>
      <c r="X781" s="32"/>
      <c r="Z781" s="63"/>
      <c r="AA781" s="63"/>
      <c r="AB781" s="63"/>
      <c r="AC781" s="63"/>
      <c r="AI781" s="58"/>
      <c r="AN781" s="58"/>
    </row>
    <row r="782">
      <c r="E782" s="11"/>
      <c r="F782" s="7"/>
      <c r="G782" s="7"/>
      <c r="H782" s="7"/>
      <c r="I782" s="7"/>
      <c r="J782" s="58"/>
      <c r="K782" s="32"/>
      <c r="L782" s="32"/>
      <c r="M782" s="32"/>
      <c r="N782" s="32"/>
      <c r="O782" s="58"/>
      <c r="U782" s="32"/>
      <c r="V782" s="32"/>
      <c r="W782" s="32"/>
      <c r="X782" s="32"/>
      <c r="Z782" s="63"/>
      <c r="AA782" s="63"/>
      <c r="AB782" s="63"/>
      <c r="AC782" s="63"/>
      <c r="AI782" s="58"/>
      <c r="AN782" s="58"/>
    </row>
    <row r="783">
      <c r="E783" s="11"/>
      <c r="F783" s="7"/>
      <c r="G783" s="7"/>
      <c r="H783" s="7"/>
      <c r="I783" s="7"/>
      <c r="J783" s="58"/>
      <c r="K783" s="32"/>
      <c r="L783" s="32"/>
      <c r="M783" s="32"/>
      <c r="N783" s="32"/>
      <c r="O783" s="58"/>
      <c r="U783" s="32"/>
      <c r="V783" s="32"/>
      <c r="W783" s="32"/>
      <c r="X783" s="32"/>
      <c r="Z783" s="63"/>
      <c r="AA783" s="63"/>
      <c r="AB783" s="63"/>
      <c r="AC783" s="63"/>
      <c r="AI783" s="58"/>
      <c r="AN783" s="58"/>
    </row>
    <row r="784">
      <c r="E784" s="11"/>
      <c r="F784" s="7"/>
      <c r="G784" s="7"/>
      <c r="H784" s="7"/>
      <c r="I784" s="7"/>
      <c r="J784" s="58"/>
      <c r="K784" s="32"/>
      <c r="L784" s="32"/>
      <c r="M784" s="32"/>
      <c r="N784" s="32"/>
      <c r="O784" s="58"/>
      <c r="U784" s="32"/>
      <c r="V784" s="32"/>
      <c r="W784" s="32"/>
      <c r="X784" s="32"/>
      <c r="Z784" s="63"/>
      <c r="AA784" s="63"/>
      <c r="AB784" s="63"/>
      <c r="AC784" s="63"/>
      <c r="AI784" s="58"/>
      <c r="AN784" s="58"/>
    </row>
    <row r="785">
      <c r="E785" s="11"/>
      <c r="F785" s="7"/>
      <c r="G785" s="7"/>
      <c r="H785" s="7"/>
      <c r="I785" s="7"/>
      <c r="J785" s="58"/>
      <c r="K785" s="32"/>
      <c r="L785" s="32"/>
      <c r="M785" s="32"/>
      <c r="N785" s="32"/>
      <c r="O785" s="58"/>
      <c r="U785" s="32"/>
      <c r="V785" s="32"/>
      <c r="W785" s="32"/>
      <c r="X785" s="32"/>
      <c r="Z785" s="63"/>
      <c r="AA785" s="63"/>
      <c r="AB785" s="63"/>
      <c r="AC785" s="63"/>
      <c r="AI785" s="58"/>
      <c r="AN785" s="58"/>
    </row>
    <row r="786">
      <c r="E786" s="11"/>
      <c r="F786" s="7"/>
      <c r="G786" s="7"/>
      <c r="H786" s="7"/>
      <c r="I786" s="7"/>
      <c r="J786" s="58"/>
      <c r="K786" s="32"/>
      <c r="L786" s="32"/>
      <c r="M786" s="32"/>
      <c r="N786" s="32"/>
      <c r="O786" s="58"/>
      <c r="U786" s="32"/>
      <c r="V786" s="32"/>
      <c r="W786" s="32"/>
      <c r="X786" s="32"/>
      <c r="Z786" s="63"/>
      <c r="AA786" s="63"/>
      <c r="AB786" s="63"/>
      <c r="AC786" s="63"/>
      <c r="AI786" s="58"/>
      <c r="AN786" s="58"/>
    </row>
    <row r="787">
      <c r="E787" s="11"/>
      <c r="F787" s="7"/>
      <c r="G787" s="7"/>
      <c r="H787" s="7"/>
      <c r="I787" s="7"/>
      <c r="J787" s="58"/>
      <c r="K787" s="32"/>
      <c r="L787" s="32"/>
      <c r="M787" s="32"/>
      <c r="N787" s="32"/>
      <c r="O787" s="58"/>
      <c r="U787" s="32"/>
      <c r="V787" s="32"/>
      <c r="W787" s="32"/>
      <c r="X787" s="32"/>
      <c r="Z787" s="63"/>
      <c r="AA787" s="63"/>
      <c r="AB787" s="63"/>
      <c r="AC787" s="63"/>
      <c r="AI787" s="58"/>
      <c r="AN787" s="58"/>
    </row>
    <row r="788">
      <c r="E788" s="11"/>
      <c r="F788" s="7"/>
      <c r="G788" s="7"/>
      <c r="H788" s="7"/>
      <c r="I788" s="7"/>
      <c r="J788" s="58"/>
      <c r="K788" s="32"/>
      <c r="L788" s="32"/>
      <c r="M788" s="32"/>
      <c r="N788" s="32"/>
      <c r="O788" s="58"/>
      <c r="U788" s="32"/>
      <c r="V788" s="32"/>
      <c r="W788" s="32"/>
      <c r="X788" s="32"/>
      <c r="Z788" s="63"/>
      <c r="AA788" s="63"/>
      <c r="AB788" s="63"/>
      <c r="AC788" s="63"/>
      <c r="AI788" s="58"/>
      <c r="AN788" s="58"/>
    </row>
    <row r="789">
      <c r="E789" s="11"/>
      <c r="F789" s="7"/>
      <c r="G789" s="7"/>
      <c r="H789" s="7"/>
      <c r="I789" s="7"/>
      <c r="J789" s="58"/>
      <c r="K789" s="32"/>
      <c r="L789" s="32"/>
      <c r="M789" s="32"/>
      <c r="N789" s="32"/>
      <c r="O789" s="58"/>
      <c r="U789" s="32"/>
      <c r="V789" s="32"/>
      <c r="W789" s="32"/>
      <c r="X789" s="32"/>
      <c r="Z789" s="63"/>
      <c r="AA789" s="63"/>
      <c r="AB789" s="63"/>
      <c r="AC789" s="63"/>
      <c r="AI789" s="58"/>
      <c r="AN789" s="58"/>
    </row>
    <row r="790">
      <c r="E790" s="11"/>
      <c r="F790" s="7"/>
      <c r="G790" s="7"/>
      <c r="H790" s="7"/>
      <c r="I790" s="7"/>
      <c r="J790" s="58"/>
      <c r="K790" s="32"/>
      <c r="L790" s="32"/>
      <c r="M790" s="32"/>
      <c r="N790" s="32"/>
      <c r="O790" s="58"/>
      <c r="U790" s="32"/>
      <c r="V790" s="32"/>
      <c r="W790" s="32"/>
      <c r="X790" s="32"/>
      <c r="Z790" s="63"/>
      <c r="AA790" s="63"/>
      <c r="AB790" s="63"/>
      <c r="AC790" s="63"/>
      <c r="AI790" s="58"/>
      <c r="AN790" s="58"/>
    </row>
    <row r="791">
      <c r="E791" s="11"/>
      <c r="F791" s="7"/>
      <c r="G791" s="7"/>
      <c r="H791" s="7"/>
      <c r="I791" s="7"/>
      <c r="J791" s="58"/>
      <c r="K791" s="32"/>
      <c r="L791" s="32"/>
      <c r="M791" s="32"/>
      <c r="N791" s="32"/>
      <c r="O791" s="58"/>
      <c r="U791" s="32"/>
      <c r="V791" s="32"/>
      <c r="W791" s="32"/>
      <c r="X791" s="32"/>
      <c r="Z791" s="63"/>
      <c r="AA791" s="63"/>
      <c r="AB791" s="63"/>
      <c r="AC791" s="63"/>
      <c r="AI791" s="58"/>
      <c r="AN791" s="58"/>
    </row>
    <row r="792">
      <c r="E792" s="11"/>
      <c r="F792" s="7"/>
      <c r="G792" s="7"/>
      <c r="H792" s="7"/>
      <c r="I792" s="7"/>
      <c r="J792" s="58"/>
      <c r="K792" s="32"/>
      <c r="L792" s="32"/>
      <c r="M792" s="32"/>
      <c r="N792" s="32"/>
      <c r="O792" s="58"/>
      <c r="U792" s="32"/>
      <c r="V792" s="32"/>
      <c r="W792" s="32"/>
      <c r="X792" s="32"/>
      <c r="Z792" s="63"/>
      <c r="AA792" s="63"/>
      <c r="AB792" s="63"/>
      <c r="AC792" s="63"/>
      <c r="AI792" s="58"/>
      <c r="AN792" s="58"/>
    </row>
    <row r="793">
      <c r="E793" s="11"/>
      <c r="F793" s="7"/>
      <c r="G793" s="7"/>
      <c r="H793" s="7"/>
      <c r="I793" s="7"/>
      <c r="J793" s="58"/>
      <c r="K793" s="32"/>
      <c r="L793" s="32"/>
      <c r="M793" s="32"/>
      <c r="N793" s="32"/>
      <c r="O793" s="58"/>
      <c r="U793" s="32"/>
      <c r="V793" s="32"/>
      <c r="W793" s="32"/>
      <c r="X793" s="32"/>
      <c r="Z793" s="63"/>
      <c r="AA793" s="63"/>
      <c r="AB793" s="63"/>
      <c r="AC793" s="63"/>
      <c r="AI793" s="58"/>
      <c r="AN793" s="58"/>
    </row>
    <row r="794">
      <c r="E794" s="11"/>
      <c r="F794" s="7"/>
      <c r="G794" s="7"/>
      <c r="H794" s="7"/>
      <c r="I794" s="7"/>
      <c r="J794" s="58"/>
      <c r="K794" s="32"/>
      <c r="L794" s="32"/>
      <c r="M794" s="32"/>
      <c r="N794" s="32"/>
      <c r="O794" s="58"/>
      <c r="U794" s="32"/>
      <c r="V794" s="32"/>
      <c r="W794" s="32"/>
      <c r="X794" s="32"/>
      <c r="Z794" s="63"/>
      <c r="AA794" s="63"/>
      <c r="AB794" s="63"/>
      <c r="AC794" s="63"/>
      <c r="AI794" s="58"/>
      <c r="AN794" s="58"/>
    </row>
    <row r="795">
      <c r="E795" s="11"/>
      <c r="F795" s="7"/>
      <c r="G795" s="7"/>
      <c r="H795" s="7"/>
      <c r="I795" s="7"/>
      <c r="J795" s="58"/>
      <c r="K795" s="32"/>
      <c r="L795" s="32"/>
      <c r="M795" s="32"/>
      <c r="N795" s="32"/>
      <c r="O795" s="58"/>
      <c r="U795" s="32"/>
      <c r="V795" s="32"/>
      <c r="W795" s="32"/>
      <c r="X795" s="32"/>
      <c r="Z795" s="63"/>
      <c r="AA795" s="63"/>
      <c r="AB795" s="63"/>
      <c r="AC795" s="63"/>
      <c r="AI795" s="58"/>
      <c r="AN795" s="58"/>
    </row>
    <row r="796">
      <c r="E796" s="11"/>
      <c r="F796" s="7"/>
      <c r="G796" s="7"/>
      <c r="H796" s="7"/>
      <c r="I796" s="7"/>
      <c r="J796" s="58"/>
      <c r="K796" s="32"/>
      <c r="L796" s="32"/>
      <c r="M796" s="32"/>
      <c r="N796" s="32"/>
      <c r="O796" s="58"/>
      <c r="U796" s="32"/>
      <c r="V796" s="32"/>
      <c r="W796" s="32"/>
      <c r="X796" s="32"/>
      <c r="Z796" s="63"/>
      <c r="AA796" s="63"/>
      <c r="AB796" s="63"/>
      <c r="AC796" s="63"/>
      <c r="AI796" s="58"/>
      <c r="AN796" s="58"/>
    </row>
    <row r="797">
      <c r="E797" s="11"/>
      <c r="F797" s="7"/>
      <c r="G797" s="7"/>
      <c r="H797" s="7"/>
      <c r="I797" s="7"/>
      <c r="J797" s="58"/>
      <c r="K797" s="32"/>
      <c r="L797" s="32"/>
      <c r="M797" s="32"/>
      <c r="N797" s="32"/>
      <c r="O797" s="58"/>
      <c r="U797" s="32"/>
      <c r="V797" s="32"/>
      <c r="W797" s="32"/>
      <c r="X797" s="32"/>
      <c r="Z797" s="63"/>
      <c r="AA797" s="63"/>
      <c r="AB797" s="63"/>
      <c r="AC797" s="63"/>
      <c r="AI797" s="58"/>
      <c r="AN797" s="58"/>
    </row>
    <row r="798">
      <c r="E798" s="11"/>
      <c r="F798" s="7"/>
      <c r="G798" s="7"/>
      <c r="H798" s="7"/>
      <c r="I798" s="7"/>
      <c r="J798" s="58"/>
      <c r="K798" s="32"/>
      <c r="L798" s="32"/>
      <c r="M798" s="32"/>
      <c r="N798" s="32"/>
      <c r="O798" s="58"/>
      <c r="U798" s="32"/>
      <c r="V798" s="32"/>
      <c r="W798" s="32"/>
      <c r="X798" s="32"/>
      <c r="Z798" s="63"/>
      <c r="AA798" s="63"/>
      <c r="AB798" s="63"/>
      <c r="AC798" s="63"/>
      <c r="AI798" s="58"/>
      <c r="AN798" s="58"/>
    </row>
    <row r="799">
      <c r="E799" s="11"/>
      <c r="F799" s="7"/>
      <c r="G799" s="7"/>
      <c r="H799" s="7"/>
      <c r="I799" s="7"/>
      <c r="J799" s="58"/>
      <c r="K799" s="32"/>
      <c r="L799" s="32"/>
      <c r="M799" s="32"/>
      <c r="N799" s="32"/>
      <c r="O799" s="58"/>
      <c r="U799" s="32"/>
      <c r="V799" s="32"/>
      <c r="W799" s="32"/>
      <c r="X799" s="32"/>
      <c r="Z799" s="63"/>
      <c r="AA799" s="63"/>
      <c r="AB799" s="63"/>
      <c r="AC799" s="63"/>
      <c r="AI799" s="58"/>
      <c r="AN799" s="58"/>
    </row>
    <row r="800">
      <c r="E800" s="11"/>
      <c r="F800" s="7"/>
      <c r="G800" s="7"/>
      <c r="H800" s="7"/>
      <c r="I800" s="7"/>
      <c r="J800" s="58"/>
      <c r="K800" s="32"/>
      <c r="L800" s="32"/>
      <c r="M800" s="32"/>
      <c r="N800" s="32"/>
      <c r="O800" s="58"/>
      <c r="U800" s="32"/>
      <c r="V800" s="32"/>
      <c r="W800" s="32"/>
      <c r="X800" s="32"/>
      <c r="Z800" s="63"/>
      <c r="AA800" s="63"/>
      <c r="AB800" s="63"/>
      <c r="AC800" s="63"/>
      <c r="AI800" s="58"/>
      <c r="AN800" s="58"/>
    </row>
    <row r="801">
      <c r="E801" s="11"/>
      <c r="F801" s="7"/>
      <c r="G801" s="7"/>
      <c r="H801" s="7"/>
      <c r="I801" s="7"/>
      <c r="J801" s="58"/>
      <c r="K801" s="32"/>
      <c r="L801" s="32"/>
      <c r="M801" s="32"/>
      <c r="N801" s="32"/>
      <c r="O801" s="58"/>
      <c r="U801" s="32"/>
      <c r="V801" s="32"/>
      <c r="W801" s="32"/>
      <c r="X801" s="32"/>
      <c r="Z801" s="63"/>
      <c r="AA801" s="63"/>
      <c r="AB801" s="63"/>
      <c r="AC801" s="63"/>
      <c r="AI801" s="58"/>
      <c r="AN801" s="58"/>
    </row>
    <row r="802">
      <c r="E802" s="11"/>
      <c r="F802" s="7"/>
      <c r="G802" s="7"/>
      <c r="H802" s="7"/>
      <c r="I802" s="7"/>
      <c r="J802" s="58"/>
      <c r="K802" s="32"/>
      <c r="L802" s="32"/>
      <c r="M802" s="32"/>
      <c r="N802" s="32"/>
      <c r="O802" s="58"/>
      <c r="U802" s="32"/>
      <c r="V802" s="32"/>
      <c r="W802" s="32"/>
      <c r="X802" s="32"/>
      <c r="Z802" s="63"/>
      <c r="AA802" s="63"/>
      <c r="AB802" s="63"/>
      <c r="AC802" s="63"/>
      <c r="AI802" s="58"/>
      <c r="AN802" s="58"/>
    </row>
    <row r="803">
      <c r="E803" s="11"/>
      <c r="F803" s="7"/>
      <c r="G803" s="7"/>
      <c r="H803" s="7"/>
      <c r="I803" s="7"/>
      <c r="J803" s="58"/>
      <c r="K803" s="32"/>
      <c r="L803" s="32"/>
      <c r="M803" s="32"/>
      <c r="N803" s="32"/>
      <c r="O803" s="58"/>
      <c r="U803" s="32"/>
      <c r="V803" s="32"/>
      <c r="W803" s="32"/>
      <c r="X803" s="32"/>
      <c r="Z803" s="63"/>
      <c r="AA803" s="63"/>
      <c r="AB803" s="63"/>
      <c r="AC803" s="63"/>
      <c r="AI803" s="58"/>
      <c r="AN803" s="58"/>
    </row>
    <row r="804">
      <c r="E804" s="11"/>
      <c r="F804" s="7"/>
      <c r="G804" s="7"/>
      <c r="H804" s="7"/>
      <c r="I804" s="7"/>
      <c r="J804" s="58"/>
      <c r="K804" s="32"/>
      <c r="L804" s="32"/>
      <c r="M804" s="32"/>
      <c r="N804" s="32"/>
      <c r="O804" s="58"/>
      <c r="U804" s="32"/>
      <c r="V804" s="32"/>
      <c r="W804" s="32"/>
      <c r="X804" s="32"/>
      <c r="Z804" s="63"/>
      <c r="AA804" s="63"/>
      <c r="AB804" s="63"/>
      <c r="AC804" s="63"/>
      <c r="AI804" s="58"/>
      <c r="AN804" s="58"/>
    </row>
    <row r="805">
      <c r="E805" s="11"/>
      <c r="F805" s="7"/>
      <c r="G805" s="7"/>
      <c r="H805" s="7"/>
      <c r="I805" s="7"/>
      <c r="J805" s="58"/>
      <c r="K805" s="32"/>
      <c r="L805" s="32"/>
      <c r="M805" s="32"/>
      <c r="N805" s="32"/>
      <c r="O805" s="58"/>
      <c r="U805" s="32"/>
      <c r="V805" s="32"/>
      <c r="W805" s="32"/>
      <c r="X805" s="32"/>
      <c r="Z805" s="63"/>
      <c r="AA805" s="63"/>
      <c r="AB805" s="63"/>
      <c r="AC805" s="63"/>
      <c r="AI805" s="58"/>
      <c r="AN805" s="58"/>
    </row>
    <row r="806">
      <c r="E806" s="11"/>
      <c r="F806" s="7"/>
      <c r="G806" s="7"/>
      <c r="H806" s="7"/>
      <c r="I806" s="7"/>
      <c r="J806" s="58"/>
      <c r="K806" s="32"/>
      <c r="L806" s="32"/>
      <c r="M806" s="32"/>
      <c r="N806" s="32"/>
      <c r="O806" s="58"/>
      <c r="U806" s="32"/>
      <c r="V806" s="32"/>
      <c r="W806" s="32"/>
      <c r="X806" s="32"/>
      <c r="Z806" s="63"/>
      <c r="AA806" s="63"/>
      <c r="AB806" s="63"/>
      <c r="AC806" s="63"/>
      <c r="AI806" s="58"/>
      <c r="AN806" s="58"/>
    </row>
    <row r="807">
      <c r="E807" s="11"/>
      <c r="F807" s="7"/>
      <c r="G807" s="7"/>
      <c r="H807" s="7"/>
      <c r="I807" s="7"/>
      <c r="J807" s="58"/>
      <c r="K807" s="32"/>
      <c r="L807" s="32"/>
      <c r="M807" s="32"/>
      <c r="N807" s="32"/>
      <c r="O807" s="58"/>
      <c r="U807" s="32"/>
      <c r="V807" s="32"/>
      <c r="W807" s="32"/>
      <c r="X807" s="32"/>
      <c r="Z807" s="63"/>
      <c r="AA807" s="63"/>
      <c r="AB807" s="63"/>
      <c r="AC807" s="63"/>
      <c r="AI807" s="58"/>
      <c r="AN807" s="58"/>
    </row>
    <row r="808">
      <c r="E808" s="11"/>
      <c r="F808" s="7"/>
      <c r="G808" s="7"/>
      <c r="H808" s="7"/>
      <c r="I808" s="7"/>
      <c r="J808" s="58"/>
      <c r="K808" s="32"/>
      <c r="L808" s="32"/>
      <c r="M808" s="32"/>
      <c r="N808" s="32"/>
      <c r="O808" s="58"/>
      <c r="U808" s="32"/>
      <c r="V808" s="32"/>
      <c r="W808" s="32"/>
      <c r="X808" s="32"/>
      <c r="Z808" s="63"/>
      <c r="AA808" s="63"/>
      <c r="AB808" s="63"/>
      <c r="AC808" s="63"/>
      <c r="AI808" s="58"/>
      <c r="AN808" s="58"/>
    </row>
    <row r="809">
      <c r="E809" s="11"/>
      <c r="F809" s="7"/>
      <c r="G809" s="7"/>
      <c r="H809" s="7"/>
      <c r="I809" s="7"/>
      <c r="J809" s="58"/>
      <c r="K809" s="32"/>
      <c r="L809" s="32"/>
      <c r="M809" s="32"/>
      <c r="N809" s="32"/>
      <c r="O809" s="58"/>
      <c r="U809" s="32"/>
      <c r="V809" s="32"/>
      <c r="W809" s="32"/>
      <c r="X809" s="32"/>
      <c r="Z809" s="63"/>
      <c r="AA809" s="63"/>
      <c r="AB809" s="63"/>
      <c r="AC809" s="63"/>
      <c r="AI809" s="58"/>
      <c r="AN809" s="58"/>
    </row>
    <row r="810">
      <c r="E810" s="11"/>
      <c r="F810" s="7"/>
      <c r="G810" s="7"/>
      <c r="H810" s="7"/>
      <c r="I810" s="7"/>
      <c r="J810" s="58"/>
      <c r="K810" s="32"/>
      <c r="L810" s="32"/>
      <c r="M810" s="32"/>
      <c r="N810" s="32"/>
      <c r="O810" s="58"/>
      <c r="U810" s="32"/>
      <c r="V810" s="32"/>
      <c r="W810" s="32"/>
      <c r="X810" s="32"/>
      <c r="Z810" s="63"/>
      <c r="AA810" s="63"/>
      <c r="AB810" s="63"/>
      <c r="AC810" s="63"/>
      <c r="AI810" s="58"/>
      <c r="AN810" s="58"/>
    </row>
    <row r="811">
      <c r="E811" s="11"/>
      <c r="F811" s="7"/>
      <c r="G811" s="7"/>
      <c r="H811" s="7"/>
      <c r="I811" s="7"/>
      <c r="J811" s="58"/>
      <c r="K811" s="32"/>
      <c r="L811" s="32"/>
      <c r="M811" s="32"/>
      <c r="N811" s="32"/>
      <c r="O811" s="58"/>
      <c r="U811" s="32"/>
      <c r="V811" s="32"/>
      <c r="W811" s="32"/>
      <c r="X811" s="32"/>
      <c r="Z811" s="63"/>
      <c r="AA811" s="63"/>
      <c r="AB811" s="63"/>
      <c r="AC811" s="63"/>
      <c r="AI811" s="58"/>
      <c r="AN811" s="58"/>
    </row>
    <row r="812">
      <c r="E812" s="11"/>
      <c r="F812" s="7"/>
      <c r="G812" s="7"/>
      <c r="H812" s="7"/>
      <c r="I812" s="7"/>
      <c r="J812" s="58"/>
      <c r="K812" s="32"/>
      <c r="L812" s="32"/>
      <c r="M812" s="32"/>
      <c r="N812" s="32"/>
      <c r="O812" s="58"/>
      <c r="U812" s="32"/>
      <c r="V812" s="32"/>
      <c r="W812" s="32"/>
      <c r="X812" s="32"/>
      <c r="Z812" s="63"/>
      <c r="AA812" s="63"/>
      <c r="AB812" s="63"/>
      <c r="AC812" s="63"/>
      <c r="AI812" s="58"/>
      <c r="AN812" s="58"/>
    </row>
    <row r="813">
      <c r="E813" s="11"/>
      <c r="F813" s="7"/>
      <c r="G813" s="7"/>
      <c r="H813" s="7"/>
      <c r="I813" s="7"/>
      <c r="J813" s="58"/>
      <c r="K813" s="32"/>
      <c r="L813" s="32"/>
      <c r="M813" s="32"/>
      <c r="N813" s="32"/>
      <c r="O813" s="58"/>
      <c r="U813" s="32"/>
      <c r="V813" s="32"/>
      <c r="W813" s="32"/>
      <c r="X813" s="32"/>
      <c r="Z813" s="63"/>
      <c r="AA813" s="63"/>
      <c r="AB813" s="63"/>
      <c r="AC813" s="63"/>
      <c r="AI813" s="58"/>
      <c r="AN813" s="58"/>
    </row>
    <row r="814">
      <c r="E814" s="11"/>
      <c r="F814" s="7"/>
      <c r="G814" s="7"/>
      <c r="H814" s="7"/>
      <c r="I814" s="7"/>
      <c r="J814" s="58"/>
      <c r="K814" s="32"/>
      <c r="L814" s="32"/>
      <c r="M814" s="32"/>
      <c r="N814" s="32"/>
      <c r="O814" s="58"/>
      <c r="U814" s="32"/>
      <c r="V814" s="32"/>
      <c r="W814" s="32"/>
      <c r="X814" s="32"/>
      <c r="Z814" s="63"/>
      <c r="AA814" s="63"/>
      <c r="AB814" s="63"/>
      <c r="AC814" s="63"/>
      <c r="AI814" s="58"/>
      <c r="AN814" s="58"/>
    </row>
    <row r="815">
      <c r="E815" s="11"/>
      <c r="F815" s="7"/>
      <c r="G815" s="7"/>
      <c r="H815" s="7"/>
      <c r="I815" s="7"/>
      <c r="J815" s="58"/>
      <c r="K815" s="32"/>
      <c r="L815" s="32"/>
      <c r="M815" s="32"/>
      <c r="N815" s="32"/>
      <c r="O815" s="58"/>
      <c r="U815" s="32"/>
      <c r="V815" s="32"/>
      <c r="W815" s="32"/>
      <c r="X815" s="32"/>
      <c r="Z815" s="63"/>
      <c r="AA815" s="63"/>
      <c r="AB815" s="63"/>
      <c r="AC815" s="63"/>
      <c r="AI815" s="58"/>
      <c r="AN815" s="58"/>
    </row>
    <row r="816">
      <c r="E816" s="11"/>
      <c r="F816" s="7"/>
      <c r="G816" s="7"/>
      <c r="H816" s="7"/>
      <c r="I816" s="7"/>
      <c r="J816" s="58"/>
      <c r="K816" s="32"/>
      <c r="L816" s="32"/>
      <c r="M816" s="32"/>
      <c r="N816" s="32"/>
      <c r="O816" s="58"/>
      <c r="U816" s="32"/>
      <c r="V816" s="32"/>
      <c r="W816" s="32"/>
      <c r="X816" s="32"/>
      <c r="Z816" s="63"/>
      <c r="AA816" s="63"/>
      <c r="AB816" s="63"/>
      <c r="AC816" s="63"/>
      <c r="AI816" s="58"/>
      <c r="AN816" s="58"/>
    </row>
    <row r="817">
      <c r="E817" s="11"/>
      <c r="F817" s="7"/>
      <c r="G817" s="7"/>
      <c r="H817" s="7"/>
      <c r="I817" s="7"/>
      <c r="J817" s="58"/>
      <c r="K817" s="32"/>
      <c r="L817" s="32"/>
      <c r="M817" s="32"/>
      <c r="N817" s="32"/>
      <c r="O817" s="58"/>
      <c r="U817" s="32"/>
      <c r="V817" s="32"/>
      <c r="W817" s="32"/>
      <c r="X817" s="32"/>
      <c r="Z817" s="63"/>
      <c r="AA817" s="63"/>
      <c r="AB817" s="63"/>
      <c r="AC817" s="63"/>
      <c r="AI817" s="58"/>
      <c r="AN817" s="58"/>
    </row>
    <row r="818">
      <c r="E818" s="11"/>
      <c r="F818" s="7"/>
      <c r="G818" s="7"/>
      <c r="H818" s="7"/>
      <c r="I818" s="7"/>
      <c r="J818" s="58"/>
      <c r="K818" s="32"/>
      <c r="L818" s="32"/>
      <c r="M818" s="32"/>
      <c r="N818" s="32"/>
      <c r="O818" s="58"/>
      <c r="U818" s="32"/>
      <c r="V818" s="32"/>
      <c r="W818" s="32"/>
      <c r="X818" s="32"/>
      <c r="Z818" s="63"/>
      <c r="AA818" s="63"/>
      <c r="AB818" s="63"/>
      <c r="AC818" s="63"/>
      <c r="AI818" s="58"/>
      <c r="AN818" s="58"/>
    </row>
    <row r="819">
      <c r="E819" s="11"/>
      <c r="F819" s="7"/>
      <c r="G819" s="7"/>
      <c r="H819" s="7"/>
      <c r="I819" s="7"/>
      <c r="J819" s="58"/>
      <c r="K819" s="32"/>
      <c r="L819" s="32"/>
      <c r="M819" s="32"/>
      <c r="N819" s="32"/>
      <c r="O819" s="58"/>
      <c r="U819" s="32"/>
      <c r="V819" s="32"/>
      <c r="W819" s="32"/>
      <c r="X819" s="32"/>
      <c r="Z819" s="63"/>
      <c r="AA819" s="63"/>
      <c r="AB819" s="63"/>
      <c r="AC819" s="63"/>
      <c r="AI819" s="58"/>
      <c r="AN819" s="58"/>
    </row>
    <row r="820">
      <c r="E820" s="11"/>
      <c r="F820" s="7"/>
      <c r="G820" s="7"/>
      <c r="H820" s="7"/>
      <c r="I820" s="7"/>
      <c r="J820" s="58"/>
      <c r="K820" s="32"/>
      <c r="L820" s="32"/>
      <c r="M820" s="32"/>
      <c r="N820" s="32"/>
      <c r="O820" s="58"/>
      <c r="U820" s="32"/>
      <c r="V820" s="32"/>
      <c r="W820" s="32"/>
      <c r="X820" s="32"/>
      <c r="Z820" s="63"/>
      <c r="AA820" s="63"/>
      <c r="AB820" s="63"/>
      <c r="AC820" s="63"/>
      <c r="AI820" s="58"/>
      <c r="AN820" s="58"/>
    </row>
    <row r="821">
      <c r="E821" s="11"/>
      <c r="F821" s="7"/>
      <c r="G821" s="7"/>
      <c r="H821" s="7"/>
      <c r="I821" s="7"/>
      <c r="J821" s="58"/>
      <c r="K821" s="32"/>
      <c r="L821" s="32"/>
      <c r="M821" s="32"/>
      <c r="N821" s="32"/>
      <c r="O821" s="58"/>
      <c r="U821" s="32"/>
      <c r="V821" s="32"/>
      <c r="W821" s="32"/>
      <c r="X821" s="32"/>
      <c r="Z821" s="63"/>
      <c r="AA821" s="63"/>
      <c r="AB821" s="63"/>
      <c r="AC821" s="63"/>
      <c r="AI821" s="58"/>
      <c r="AN821" s="58"/>
    </row>
    <row r="822">
      <c r="E822" s="11"/>
      <c r="F822" s="7"/>
      <c r="G822" s="7"/>
      <c r="H822" s="7"/>
      <c r="I822" s="7"/>
      <c r="J822" s="58"/>
      <c r="K822" s="32"/>
      <c r="L822" s="32"/>
      <c r="M822" s="32"/>
      <c r="N822" s="32"/>
      <c r="O822" s="58"/>
      <c r="U822" s="32"/>
      <c r="V822" s="32"/>
      <c r="W822" s="32"/>
      <c r="X822" s="32"/>
      <c r="Z822" s="63"/>
      <c r="AA822" s="63"/>
      <c r="AB822" s="63"/>
      <c r="AC822" s="63"/>
      <c r="AI822" s="58"/>
      <c r="AN822" s="58"/>
    </row>
    <row r="823">
      <c r="E823" s="11"/>
      <c r="F823" s="7"/>
      <c r="G823" s="7"/>
      <c r="H823" s="7"/>
      <c r="I823" s="7"/>
      <c r="J823" s="58"/>
      <c r="K823" s="32"/>
      <c r="L823" s="32"/>
      <c r="M823" s="32"/>
      <c r="N823" s="32"/>
      <c r="O823" s="58"/>
      <c r="U823" s="32"/>
      <c r="V823" s="32"/>
      <c r="W823" s="32"/>
      <c r="X823" s="32"/>
      <c r="Z823" s="63"/>
      <c r="AA823" s="63"/>
      <c r="AB823" s="63"/>
      <c r="AC823" s="63"/>
      <c r="AI823" s="58"/>
      <c r="AN823" s="58"/>
    </row>
    <row r="824">
      <c r="E824" s="11"/>
      <c r="F824" s="7"/>
      <c r="G824" s="7"/>
      <c r="H824" s="7"/>
      <c r="I824" s="7"/>
      <c r="J824" s="58"/>
      <c r="K824" s="32"/>
      <c r="L824" s="32"/>
      <c r="M824" s="32"/>
      <c r="N824" s="32"/>
      <c r="O824" s="58"/>
      <c r="U824" s="32"/>
      <c r="V824" s="32"/>
      <c r="W824" s="32"/>
      <c r="X824" s="32"/>
      <c r="Z824" s="63"/>
      <c r="AA824" s="63"/>
      <c r="AB824" s="63"/>
      <c r="AC824" s="63"/>
      <c r="AI824" s="58"/>
      <c r="AN824" s="58"/>
    </row>
    <row r="825">
      <c r="E825" s="11"/>
      <c r="F825" s="7"/>
      <c r="G825" s="7"/>
      <c r="H825" s="7"/>
      <c r="I825" s="7"/>
      <c r="J825" s="58"/>
      <c r="K825" s="32"/>
      <c r="L825" s="32"/>
      <c r="M825" s="32"/>
      <c r="N825" s="32"/>
      <c r="O825" s="58"/>
      <c r="U825" s="32"/>
      <c r="V825" s="32"/>
      <c r="W825" s="32"/>
      <c r="X825" s="32"/>
      <c r="Z825" s="63"/>
      <c r="AA825" s="63"/>
      <c r="AB825" s="63"/>
      <c r="AC825" s="63"/>
      <c r="AI825" s="58"/>
      <c r="AN825" s="58"/>
    </row>
    <row r="826">
      <c r="E826" s="11"/>
      <c r="F826" s="7"/>
      <c r="G826" s="7"/>
      <c r="H826" s="7"/>
      <c r="I826" s="7"/>
      <c r="J826" s="58"/>
      <c r="K826" s="32"/>
      <c r="L826" s="32"/>
      <c r="M826" s="32"/>
      <c r="N826" s="32"/>
      <c r="O826" s="58"/>
      <c r="U826" s="32"/>
      <c r="V826" s="32"/>
      <c r="W826" s="32"/>
      <c r="X826" s="32"/>
      <c r="Z826" s="63"/>
      <c r="AA826" s="63"/>
      <c r="AB826" s="63"/>
      <c r="AC826" s="63"/>
      <c r="AI826" s="58"/>
      <c r="AN826" s="58"/>
    </row>
    <row r="827">
      <c r="E827" s="11"/>
      <c r="F827" s="7"/>
      <c r="G827" s="7"/>
      <c r="H827" s="7"/>
      <c r="I827" s="7"/>
      <c r="J827" s="58"/>
      <c r="K827" s="32"/>
      <c r="L827" s="32"/>
      <c r="M827" s="32"/>
      <c r="N827" s="32"/>
      <c r="O827" s="58"/>
      <c r="U827" s="32"/>
      <c r="V827" s="32"/>
      <c r="W827" s="32"/>
      <c r="X827" s="32"/>
      <c r="Z827" s="63"/>
      <c r="AA827" s="63"/>
      <c r="AB827" s="63"/>
      <c r="AC827" s="63"/>
      <c r="AI827" s="58"/>
      <c r="AN827" s="58"/>
    </row>
    <row r="828">
      <c r="E828" s="11"/>
      <c r="F828" s="7"/>
      <c r="G828" s="7"/>
      <c r="H828" s="7"/>
      <c r="I828" s="7"/>
      <c r="J828" s="58"/>
      <c r="K828" s="32"/>
      <c r="L828" s="32"/>
      <c r="M828" s="32"/>
      <c r="N828" s="32"/>
      <c r="O828" s="58"/>
      <c r="U828" s="32"/>
      <c r="V828" s="32"/>
      <c r="W828" s="32"/>
      <c r="X828" s="32"/>
      <c r="Z828" s="63"/>
      <c r="AA828" s="63"/>
      <c r="AB828" s="63"/>
      <c r="AC828" s="63"/>
      <c r="AI828" s="58"/>
      <c r="AN828" s="58"/>
    </row>
    <row r="829">
      <c r="E829" s="11"/>
      <c r="F829" s="7"/>
      <c r="G829" s="7"/>
      <c r="H829" s="7"/>
      <c r="I829" s="7"/>
      <c r="J829" s="58"/>
      <c r="K829" s="32"/>
      <c r="L829" s="32"/>
      <c r="M829" s="32"/>
      <c r="N829" s="32"/>
      <c r="O829" s="58"/>
      <c r="U829" s="32"/>
      <c r="V829" s="32"/>
      <c r="W829" s="32"/>
      <c r="X829" s="32"/>
      <c r="Z829" s="63"/>
      <c r="AA829" s="63"/>
      <c r="AB829" s="63"/>
      <c r="AC829" s="63"/>
      <c r="AI829" s="58"/>
      <c r="AN829" s="58"/>
    </row>
    <row r="830">
      <c r="E830" s="11"/>
      <c r="F830" s="7"/>
      <c r="G830" s="7"/>
      <c r="H830" s="7"/>
      <c r="I830" s="7"/>
      <c r="J830" s="58"/>
      <c r="K830" s="32"/>
      <c r="L830" s="32"/>
      <c r="M830" s="32"/>
      <c r="N830" s="32"/>
      <c r="O830" s="58"/>
      <c r="U830" s="32"/>
      <c r="V830" s="32"/>
      <c r="W830" s="32"/>
      <c r="X830" s="32"/>
      <c r="Z830" s="63"/>
      <c r="AA830" s="63"/>
      <c r="AB830" s="63"/>
      <c r="AC830" s="63"/>
      <c r="AI830" s="58"/>
      <c r="AN830" s="58"/>
    </row>
    <row r="831">
      <c r="E831" s="11"/>
      <c r="F831" s="7"/>
      <c r="G831" s="7"/>
      <c r="H831" s="7"/>
      <c r="I831" s="7"/>
      <c r="J831" s="58"/>
      <c r="K831" s="32"/>
      <c r="L831" s="32"/>
      <c r="M831" s="32"/>
      <c r="N831" s="32"/>
      <c r="O831" s="58"/>
      <c r="U831" s="32"/>
      <c r="V831" s="32"/>
      <c r="W831" s="32"/>
      <c r="X831" s="32"/>
      <c r="Z831" s="63"/>
      <c r="AA831" s="63"/>
      <c r="AB831" s="63"/>
      <c r="AC831" s="63"/>
      <c r="AI831" s="58"/>
      <c r="AN831" s="58"/>
    </row>
    <row r="832">
      <c r="E832" s="11"/>
      <c r="F832" s="7"/>
      <c r="G832" s="7"/>
      <c r="H832" s="7"/>
      <c r="I832" s="7"/>
      <c r="J832" s="58"/>
      <c r="K832" s="32"/>
      <c r="L832" s="32"/>
      <c r="M832" s="32"/>
      <c r="N832" s="32"/>
      <c r="O832" s="58"/>
      <c r="U832" s="32"/>
      <c r="V832" s="32"/>
      <c r="W832" s="32"/>
      <c r="X832" s="32"/>
      <c r="Z832" s="63"/>
      <c r="AA832" s="63"/>
      <c r="AB832" s="63"/>
      <c r="AC832" s="63"/>
      <c r="AI832" s="58"/>
      <c r="AN832" s="58"/>
    </row>
    <row r="833">
      <c r="E833" s="11"/>
      <c r="F833" s="7"/>
      <c r="G833" s="7"/>
      <c r="H833" s="7"/>
      <c r="I833" s="7"/>
      <c r="J833" s="58"/>
      <c r="K833" s="32"/>
      <c r="L833" s="32"/>
      <c r="M833" s="32"/>
      <c r="N833" s="32"/>
      <c r="O833" s="58"/>
      <c r="U833" s="32"/>
      <c r="V833" s="32"/>
      <c r="W833" s="32"/>
      <c r="X833" s="32"/>
      <c r="Z833" s="63"/>
      <c r="AA833" s="63"/>
      <c r="AB833" s="63"/>
      <c r="AC833" s="63"/>
      <c r="AI833" s="58"/>
      <c r="AN833" s="58"/>
    </row>
    <row r="834">
      <c r="E834" s="11"/>
      <c r="F834" s="7"/>
      <c r="G834" s="7"/>
      <c r="H834" s="7"/>
      <c r="I834" s="7"/>
      <c r="J834" s="58"/>
      <c r="K834" s="32"/>
      <c r="L834" s="32"/>
      <c r="M834" s="32"/>
      <c r="N834" s="32"/>
      <c r="O834" s="58"/>
      <c r="U834" s="32"/>
      <c r="V834" s="32"/>
      <c r="W834" s="32"/>
      <c r="X834" s="32"/>
      <c r="Z834" s="63"/>
      <c r="AA834" s="63"/>
      <c r="AB834" s="63"/>
      <c r="AC834" s="63"/>
      <c r="AI834" s="58"/>
      <c r="AN834" s="58"/>
    </row>
    <row r="835">
      <c r="E835" s="11"/>
      <c r="F835" s="7"/>
      <c r="G835" s="7"/>
      <c r="H835" s="7"/>
      <c r="I835" s="7"/>
      <c r="J835" s="58"/>
      <c r="K835" s="32"/>
      <c r="L835" s="32"/>
      <c r="M835" s="32"/>
      <c r="N835" s="32"/>
      <c r="O835" s="58"/>
      <c r="U835" s="32"/>
      <c r="V835" s="32"/>
      <c r="W835" s="32"/>
      <c r="X835" s="32"/>
      <c r="Z835" s="63"/>
      <c r="AA835" s="63"/>
      <c r="AB835" s="63"/>
      <c r="AC835" s="63"/>
      <c r="AI835" s="58"/>
      <c r="AN835" s="58"/>
    </row>
    <row r="836">
      <c r="E836" s="11"/>
      <c r="F836" s="7"/>
      <c r="G836" s="7"/>
      <c r="H836" s="7"/>
      <c r="I836" s="7"/>
      <c r="J836" s="58"/>
      <c r="K836" s="32"/>
      <c r="L836" s="32"/>
      <c r="M836" s="32"/>
      <c r="N836" s="32"/>
      <c r="O836" s="58"/>
      <c r="U836" s="32"/>
      <c r="V836" s="32"/>
      <c r="W836" s="32"/>
      <c r="X836" s="32"/>
      <c r="Z836" s="63"/>
      <c r="AA836" s="63"/>
      <c r="AB836" s="63"/>
      <c r="AC836" s="63"/>
      <c r="AI836" s="58"/>
      <c r="AN836" s="58"/>
    </row>
    <row r="837">
      <c r="E837" s="11"/>
      <c r="F837" s="7"/>
      <c r="G837" s="7"/>
      <c r="H837" s="7"/>
      <c r="I837" s="7"/>
      <c r="J837" s="58"/>
      <c r="K837" s="32"/>
      <c r="L837" s="32"/>
      <c r="M837" s="32"/>
      <c r="N837" s="32"/>
      <c r="O837" s="58"/>
      <c r="U837" s="32"/>
      <c r="V837" s="32"/>
      <c r="W837" s="32"/>
      <c r="X837" s="32"/>
      <c r="Z837" s="63"/>
      <c r="AA837" s="63"/>
      <c r="AB837" s="63"/>
      <c r="AC837" s="63"/>
      <c r="AI837" s="58"/>
      <c r="AN837" s="58"/>
    </row>
    <row r="838">
      <c r="E838" s="11"/>
      <c r="F838" s="7"/>
      <c r="G838" s="7"/>
      <c r="H838" s="7"/>
      <c r="I838" s="7"/>
      <c r="J838" s="58"/>
      <c r="K838" s="32"/>
      <c r="L838" s="32"/>
      <c r="M838" s="32"/>
      <c r="N838" s="32"/>
      <c r="O838" s="58"/>
      <c r="U838" s="32"/>
      <c r="V838" s="32"/>
      <c r="W838" s="32"/>
      <c r="X838" s="32"/>
      <c r="Z838" s="63"/>
      <c r="AA838" s="63"/>
      <c r="AB838" s="63"/>
      <c r="AC838" s="63"/>
      <c r="AI838" s="58"/>
      <c r="AN838" s="58"/>
    </row>
    <row r="839">
      <c r="E839" s="11"/>
      <c r="F839" s="7"/>
      <c r="G839" s="7"/>
      <c r="H839" s="7"/>
      <c r="I839" s="7"/>
      <c r="J839" s="58"/>
      <c r="K839" s="32"/>
      <c r="L839" s="32"/>
      <c r="M839" s="32"/>
      <c r="N839" s="32"/>
      <c r="O839" s="58"/>
      <c r="U839" s="32"/>
      <c r="V839" s="32"/>
      <c r="W839" s="32"/>
      <c r="X839" s="32"/>
      <c r="Z839" s="63"/>
      <c r="AA839" s="63"/>
      <c r="AB839" s="63"/>
      <c r="AC839" s="63"/>
      <c r="AI839" s="58"/>
      <c r="AN839" s="58"/>
    </row>
    <row r="840">
      <c r="E840" s="11"/>
      <c r="F840" s="7"/>
      <c r="G840" s="7"/>
      <c r="H840" s="7"/>
      <c r="I840" s="7"/>
      <c r="J840" s="58"/>
      <c r="K840" s="32"/>
      <c r="L840" s="32"/>
      <c r="M840" s="32"/>
      <c r="N840" s="32"/>
      <c r="O840" s="58"/>
      <c r="U840" s="32"/>
      <c r="V840" s="32"/>
      <c r="W840" s="32"/>
      <c r="X840" s="32"/>
      <c r="Z840" s="63"/>
      <c r="AA840" s="63"/>
      <c r="AB840" s="63"/>
      <c r="AC840" s="63"/>
      <c r="AI840" s="58"/>
      <c r="AN840" s="58"/>
    </row>
    <row r="841">
      <c r="E841" s="11"/>
      <c r="F841" s="7"/>
      <c r="G841" s="7"/>
      <c r="H841" s="7"/>
      <c r="I841" s="7"/>
      <c r="J841" s="58"/>
      <c r="K841" s="32"/>
      <c r="L841" s="32"/>
      <c r="M841" s="32"/>
      <c r="N841" s="32"/>
      <c r="O841" s="58"/>
      <c r="U841" s="32"/>
      <c r="V841" s="32"/>
      <c r="W841" s="32"/>
      <c r="X841" s="32"/>
      <c r="Z841" s="63"/>
      <c r="AA841" s="63"/>
      <c r="AB841" s="63"/>
      <c r="AC841" s="63"/>
      <c r="AI841" s="58"/>
      <c r="AN841" s="58"/>
    </row>
    <row r="842">
      <c r="E842" s="11"/>
      <c r="F842" s="7"/>
      <c r="G842" s="7"/>
      <c r="H842" s="7"/>
      <c r="I842" s="7"/>
      <c r="J842" s="58"/>
      <c r="K842" s="32"/>
      <c r="L842" s="32"/>
      <c r="M842" s="32"/>
      <c r="N842" s="32"/>
      <c r="O842" s="58"/>
      <c r="U842" s="32"/>
      <c r="V842" s="32"/>
      <c r="W842" s="32"/>
      <c r="X842" s="32"/>
      <c r="Z842" s="63"/>
      <c r="AA842" s="63"/>
      <c r="AB842" s="63"/>
      <c r="AC842" s="63"/>
      <c r="AI842" s="58"/>
      <c r="AN842" s="58"/>
    </row>
    <row r="843">
      <c r="E843" s="11"/>
      <c r="F843" s="7"/>
      <c r="G843" s="7"/>
      <c r="H843" s="7"/>
      <c r="I843" s="7"/>
      <c r="J843" s="58"/>
      <c r="K843" s="32"/>
      <c r="L843" s="32"/>
      <c r="M843" s="32"/>
      <c r="N843" s="32"/>
      <c r="O843" s="58"/>
      <c r="U843" s="32"/>
      <c r="V843" s="32"/>
      <c r="W843" s="32"/>
      <c r="X843" s="32"/>
      <c r="Z843" s="63"/>
      <c r="AA843" s="63"/>
      <c r="AB843" s="63"/>
      <c r="AC843" s="63"/>
      <c r="AI843" s="58"/>
      <c r="AN843" s="58"/>
    </row>
    <row r="844">
      <c r="E844" s="11"/>
      <c r="F844" s="7"/>
      <c r="G844" s="7"/>
      <c r="H844" s="7"/>
      <c r="I844" s="7"/>
      <c r="J844" s="58"/>
      <c r="K844" s="32"/>
      <c r="L844" s="32"/>
      <c r="M844" s="32"/>
      <c r="N844" s="32"/>
      <c r="O844" s="58"/>
      <c r="U844" s="32"/>
      <c r="V844" s="32"/>
      <c r="W844" s="32"/>
      <c r="X844" s="32"/>
      <c r="Z844" s="63"/>
      <c r="AA844" s="63"/>
      <c r="AB844" s="63"/>
      <c r="AC844" s="63"/>
      <c r="AI844" s="58"/>
      <c r="AN844" s="58"/>
    </row>
    <row r="845">
      <c r="E845" s="11"/>
      <c r="F845" s="7"/>
      <c r="G845" s="7"/>
      <c r="H845" s="7"/>
      <c r="I845" s="7"/>
      <c r="J845" s="58"/>
      <c r="K845" s="32"/>
      <c r="L845" s="32"/>
      <c r="M845" s="32"/>
      <c r="N845" s="32"/>
      <c r="O845" s="58"/>
      <c r="U845" s="32"/>
      <c r="V845" s="32"/>
      <c r="W845" s="32"/>
      <c r="X845" s="32"/>
      <c r="Z845" s="63"/>
      <c r="AA845" s="63"/>
      <c r="AB845" s="63"/>
      <c r="AC845" s="63"/>
      <c r="AI845" s="58"/>
      <c r="AN845" s="58"/>
    </row>
    <row r="846">
      <c r="E846" s="11"/>
      <c r="F846" s="7"/>
      <c r="G846" s="7"/>
      <c r="H846" s="7"/>
      <c r="I846" s="7"/>
      <c r="J846" s="58"/>
      <c r="K846" s="32"/>
      <c r="L846" s="32"/>
      <c r="M846" s="32"/>
      <c r="N846" s="32"/>
      <c r="O846" s="58"/>
      <c r="U846" s="32"/>
      <c r="V846" s="32"/>
      <c r="W846" s="32"/>
      <c r="X846" s="32"/>
      <c r="Z846" s="63"/>
      <c r="AA846" s="63"/>
      <c r="AB846" s="63"/>
      <c r="AC846" s="63"/>
      <c r="AI846" s="58"/>
      <c r="AN846" s="58"/>
    </row>
    <row r="847">
      <c r="E847" s="11"/>
      <c r="F847" s="7"/>
      <c r="G847" s="7"/>
      <c r="H847" s="7"/>
      <c r="I847" s="7"/>
      <c r="J847" s="58"/>
      <c r="K847" s="32"/>
      <c r="L847" s="32"/>
      <c r="M847" s="32"/>
      <c r="N847" s="32"/>
      <c r="O847" s="58"/>
      <c r="U847" s="32"/>
      <c r="V847" s="32"/>
      <c r="W847" s="32"/>
      <c r="X847" s="32"/>
      <c r="Z847" s="63"/>
      <c r="AA847" s="63"/>
      <c r="AB847" s="63"/>
      <c r="AC847" s="63"/>
      <c r="AI847" s="58"/>
      <c r="AN847" s="58"/>
    </row>
    <row r="848">
      <c r="E848" s="11"/>
      <c r="F848" s="7"/>
      <c r="G848" s="7"/>
      <c r="H848" s="7"/>
      <c r="I848" s="7"/>
      <c r="J848" s="58"/>
      <c r="K848" s="32"/>
      <c r="L848" s="32"/>
      <c r="M848" s="32"/>
      <c r="N848" s="32"/>
      <c r="O848" s="58"/>
      <c r="U848" s="32"/>
      <c r="V848" s="32"/>
      <c r="W848" s="32"/>
      <c r="X848" s="32"/>
      <c r="Z848" s="63"/>
      <c r="AA848" s="63"/>
      <c r="AB848" s="63"/>
      <c r="AC848" s="63"/>
      <c r="AI848" s="58"/>
      <c r="AN848" s="58"/>
    </row>
    <row r="849">
      <c r="E849" s="11"/>
      <c r="F849" s="7"/>
      <c r="G849" s="7"/>
      <c r="H849" s="7"/>
      <c r="I849" s="7"/>
      <c r="J849" s="58"/>
      <c r="K849" s="32"/>
      <c r="L849" s="32"/>
      <c r="M849" s="32"/>
      <c r="N849" s="32"/>
      <c r="O849" s="58"/>
      <c r="U849" s="32"/>
      <c r="V849" s="32"/>
      <c r="W849" s="32"/>
      <c r="X849" s="32"/>
      <c r="Z849" s="63"/>
      <c r="AA849" s="63"/>
      <c r="AB849" s="63"/>
      <c r="AC849" s="63"/>
      <c r="AI849" s="58"/>
      <c r="AN849" s="58"/>
    </row>
    <row r="850">
      <c r="E850" s="11"/>
      <c r="F850" s="7"/>
      <c r="G850" s="7"/>
      <c r="H850" s="7"/>
      <c r="I850" s="7"/>
      <c r="J850" s="58"/>
      <c r="K850" s="32"/>
      <c r="L850" s="32"/>
      <c r="M850" s="32"/>
      <c r="N850" s="32"/>
      <c r="O850" s="58"/>
      <c r="U850" s="32"/>
      <c r="V850" s="32"/>
      <c r="W850" s="32"/>
      <c r="X850" s="32"/>
      <c r="Z850" s="63"/>
      <c r="AA850" s="63"/>
      <c r="AB850" s="63"/>
      <c r="AC850" s="63"/>
      <c r="AI850" s="58"/>
      <c r="AN850" s="58"/>
    </row>
    <row r="851">
      <c r="E851" s="11"/>
      <c r="F851" s="7"/>
      <c r="G851" s="7"/>
      <c r="H851" s="7"/>
      <c r="I851" s="7"/>
      <c r="J851" s="58"/>
      <c r="K851" s="32"/>
      <c r="L851" s="32"/>
      <c r="M851" s="32"/>
      <c r="N851" s="32"/>
      <c r="O851" s="58"/>
      <c r="U851" s="32"/>
      <c r="V851" s="32"/>
      <c r="W851" s="32"/>
      <c r="X851" s="32"/>
      <c r="Z851" s="63"/>
      <c r="AA851" s="63"/>
      <c r="AB851" s="63"/>
      <c r="AC851" s="63"/>
      <c r="AI851" s="58"/>
      <c r="AN851" s="58"/>
    </row>
    <row r="852">
      <c r="E852" s="11"/>
      <c r="F852" s="7"/>
      <c r="G852" s="7"/>
      <c r="H852" s="7"/>
      <c r="I852" s="7"/>
      <c r="J852" s="58"/>
      <c r="K852" s="32"/>
      <c r="L852" s="32"/>
      <c r="M852" s="32"/>
      <c r="N852" s="32"/>
      <c r="O852" s="58"/>
      <c r="U852" s="32"/>
      <c r="V852" s="32"/>
      <c r="W852" s="32"/>
      <c r="X852" s="32"/>
      <c r="Z852" s="63"/>
      <c r="AA852" s="63"/>
      <c r="AB852" s="63"/>
      <c r="AC852" s="63"/>
      <c r="AI852" s="58"/>
      <c r="AN852" s="58"/>
    </row>
    <row r="853">
      <c r="E853" s="11"/>
      <c r="F853" s="7"/>
      <c r="G853" s="7"/>
      <c r="H853" s="7"/>
      <c r="I853" s="7"/>
      <c r="J853" s="58"/>
      <c r="K853" s="32"/>
      <c r="L853" s="32"/>
      <c r="M853" s="32"/>
      <c r="N853" s="32"/>
      <c r="O853" s="58"/>
      <c r="U853" s="32"/>
      <c r="V853" s="32"/>
      <c r="W853" s="32"/>
      <c r="X853" s="32"/>
      <c r="Z853" s="63"/>
      <c r="AA853" s="63"/>
      <c r="AB853" s="63"/>
      <c r="AC853" s="63"/>
      <c r="AI853" s="58"/>
      <c r="AN853" s="58"/>
    </row>
    <row r="854">
      <c r="E854" s="11"/>
      <c r="F854" s="7"/>
      <c r="G854" s="7"/>
      <c r="H854" s="7"/>
      <c r="I854" s="7"/>
      <c r="J854" s="58"/>
      <c r="K854" s="32"/>
      <c r="L854" s="32"/>
      <c r="M854" s="32"/>
      <c r="N854" s="32"/>
      <c r="O854" s="58"/>
      <c r="U854" s="32"/>
      <c r="V854" s="32"/>
      <c r="W854" s="32"/>
      <c r="X854" s="32"/>
      <c r="Z854" s="63"/>
      <c r="AA854" s="63"/>
      <c r="AB854" s="63"/>
      <c r="AC854" s="63"/>
      <c r="AI854" s="58"/>
      <c r="AN854" s="58"/>
    </row>
    <row r="855">
      <c r="E855" s="11"/>
      <c r="F855" s="7"/>
      <c r="G855" s="7"/>
      <c r="H855" s="7"/>
      <c r="I855" s="7"/>
      <c r="J855" s="58"/>
      <c r="K855" s="32"/>
      <c r="L855" s="32"/>
      <c r="M855" s="32"/>
      <c r="N855" s="32"/>
      <c r="O855" s="58"/>
      <c r="U855" s="32"/>
      <c r="V855" s="32"/>
      <c r="W855" s="32"/>
      <c r="X855" s="32"/>
      <c r="Z855" s="63"/>
      <c r="AA855" s="63"/>
      <c r="AB855" s="63"/>
      <c r="AC855" s="63"/>
      <c r="AI855" s="58"/>
      <c r="AN855" s="58"/>
    </row>
    <row r="856">
      <c r="E856" s="11"/>
      <c r="F856" s="7"/>
      <c r="G856" s="7"/>
      <c r="H856" s="7"/>
      <c r="I856" s="7"/>
      <c r="J856" s="58"/>
      <c r="K856" s="32"/>
      <c r="L856" s="32"/>
      <c r="M856" s="32"/>
      <c r="N856" s="32"/>
      <c r="O856" s="58"/>
      <c r="U856" s="32"/>
      <c r="V856" s="32"/>
      <c r="W856" s="32"/>
      <c r="X856" s="32"/>
      <c r="Z856" s="63"/>
      <c r="AA856" s="63"/>
      <c r="AB856" s="63"/>
      <c r="AC856" s="63"/>
      <c r="AI856" s="58"/>
      <c r="AN856" s="58"/>
    </row>
    <row r="857">
      <c r="E857" s="11"/>
      <c r="F857" s="7"/>
      <c r="G857" s="7"/>
      <c r="H857" s="7"/>
      <c r="I857" s="7"/>
      <c r="J857" s="58"/>
      <c r="K857" s="32"/>
      <c r="L857" s="32"/>
      <c r="M857" s="32"/>
      <c r="N857" s="32"/>
      <c r="O857" s="58"/>
      <c r="U857" s="32"/>
      <c r="V857" s="32"/>
      <c r="W857" s="32"/>
      <c r="X857" s="32"/>
      <c r="Z857" s="63"/>
      <c r="AA857" s="63"/>
      <c r="AB857" s="63"/>
      <c r="AC857" s="63"/>
      <c r="AI857" s="58"/>
      <c r="AN857" s="58"/>
    </row>
    <row r="858">
      <c r="E858" s="11"/>
      <c r="F858" s="7"/>
      <c r="G858" s="7"/>
      <c r="H858" s="7"/>
      <c r="I858" s="7"/>
      <c r="J858" s="58"/>
      <c r="K858" s="32"/>
      <c r="L858" s="32"/>
      <c r="M858" s="32"/>
      <c r="N858" s="32"/>
      <c r="O858" s="58"/>
      <c r="U858" s="32"/>
      <c r="V858" s="32"/>
      <c r="W858" s="32"/>
      <c r="X858" s="32"/>
      <c r="Z858" s="63"/>
      <c r="AA858" s="63"/>
      <c r="AB858" s="63"/>
      <c r="AC858" s="63"/>
      <c r="AI858" s="58"/>
      <c r="AN858" s="58"/>
    </row>
    <row r="859">
      <c r="E859" s="11"/>
      <c r="F859" s="7"/>
      <c r="G859" s="7"/>
      <c r="H859" s="7"/>
      <c r="I859" s="7"/>
      <c r="J859" s="58"/>
      <c r="K859" s="32"/>
      <c r="L859" s="32"/>
      <c r="M859" s="32"/>
      <c r="N859" s="32"/>
      <c r="O859" s="58"/>
      <c r="U859" s="32"/>
      <c r="V859" s="32"/>
      <c r="W859" s="32"/>
      <c r="X859" s="32"/>
      <c r="Z859" s="63"/>
      <c r="AA859" s="63"/>
      <c r="AB859" s="63"/>
      <c r="AC859" s="63"/>
      <c r="AI859" s="58"/>
      <c r="AN859" s="58"/>
    </row>
    <row r="860">
      <c r="E860" s="11"/>
      <c r="F860" s="7"/>
      <c r="G860" s="7"/>
      <c r="H860" s="7"/>
      <c r="I860" s="7"/>
      <c r="J860" s="58"/>
      <c r="K860" s="32"/>
      <c r="L860" s="32"/>
      <c r="M860" s="32"/>
      <c r="N860" s="32"/>
      <c r="O860" s="58"/>
      <c r="U860" s="32"/>
      <c r="V860" s="32"/>
      <c r="W860" s="32"/>
      <c r="X860" s="32"/>
      <c r="Z860" s="63"/>
      <c r="AA860" s="63"/>
      <c r="AB860" s="63"/>
      <c r="AC860" s="63"/>
      <c r="AI860" s="58"/>
      <c r="AN860" s="58"/>
    </row>
    <row r="861">
      <c r="E861" s="11"/>
      <c r="F861" s="7"/>
      <c r="G861" s="7"/>
      <c r="H861" s="7"/>
      <c r="I861" s="7"/>
      <c r="J861" s="58"/>
      <c r="K861" s="32"/>
      <c r="L861" s="32"/>
      <c r="M861" s="32"/>
      <c r="N861" s="32"/>
      <c r="O861" s="58"/>
      <c r="U861" s="32"/>
      <c r="V861" s="32"/>
      <c r="W861" s="32"/>
      <c r="X861" s="32"/>
      <c r="Z861" s="63"/>
      <c r="AA861" s="63"/>
      <c r="AB861" s="63"/>
      <c r="AC861" s="63"/>
      <c r="AI861" s="58"/>
      <c r="AN861" s="58"/>
    </row>
    <row r="862">
      <c r="E862" s="11"/>
      <c r="F862" s="7"/>
      <c r="G862" s="7"/>
      <c r="H862" s="7"/>
      <c r="I862" s="7"/>
      <c r="J862" s="58"/>
      <c r="K862" s="32"/>
      <c r="L862" s="32"/>
      <c r="M862" s="32"/>
      <c r="N862" s="32"/>
      <c r="O862" s="58"/>
      <c r="U862" s="32"/>
      <c r="V862" s="32"/>
      <c r="W862" s="32"/>
      <c r="X862" s="32"/>
      <c r="Z862" s="63"/>
      <c r="AA862" s="63"/>
      <c r="AB862" s="63"/>
      <c r="AC862" s="63"/>
      <c r="AI862" s="58"/>
      <c r="AN862" s="58"/>
    </row>
    <row r="863">
      <c r="E863" s="11"/>
      <c r="F863" s="7"/>
      <c r="G863" s="7"/>
      <c r="H863" s="7"/>
      <c r="I863" s="7"/>
      <c r="J863" s="58"/>
      <c r="K863" s="32"/>
      <c r="L863" s="32"/>
      <c r="M863" s="32"/>
      <c r="N863" s="32"/>
      <c r="O863" s="58"/>
      <c r="U863" s="32"/>
      <c r="V863" s="32"/>
      <c r="W863" s="32"/>
      <c r="X863" s="32"/>
      <c r="Z863" s="63"/>
      <c r="AA863" s="63"/>
      <c r="AB863" s="63"/>
      <c r="AC863" s="63"/>
      <c r="AI863" s="58"/>
      <c r="AN863" s="58"/>
    </row>
    <row r="864">
      <c r="E864" s="11"/>
      <c r="F864" s="7"/>
      <c r="G864" s="7"/>
      <c r="H864" s="7"/>
      <c r="I864" s="7"/>
      <c r="J864" s="58"/>
      <c r="K864" s="32"/>
      <c r="L864" s="32"/>
      <c r="M864" s="32"/>
      <c r="N864" s="32"/>
      <c r="O864" s="58"/>
      <c r="U864" s="32"/>
      <c r="V864" s="32"/>
      <c r="W864" s="32"/>
      <c r="X864" s="32"/>
      <c r="Z864" s="63"/>
      <c r="AA864" s="63"/>
      <c r="AB864" s="63"/>
      <c r="AC864" s="63"/>
      <c r="AI864" s="58"/>
      <c r="AN864" s="58"/>
    </row>
    <row r="865">
      <c r="E865" s="11"/>
      <c r="F865" s="7"/>
      <c r="G865" s="7"/>
      <c r="H865" s="7"/>
      <c r="I865" s="7"/>
      <c r="J865" s="58"/>
      <c r="K865" s="32"/>
      <c r="L865" s="32"/>
      <c r="M865" s="32"/>
      <c r="N865" s="32"/>
      <c r="O865" s="58"/>
      <c r="U865" s="32"/>
      <c r="V865" s="32"/>
      <c r="W865" s="32"/>
      <c r="X865" s="32"/>
      <c r="Z865" s="63"/>
      <c r="AA865" s="63"/>
      <c r="AB865" s="63"/>
      <c r="AC865" s="63"/>
      <c r="AI865" s="58"/>
      <c r="AN865" s="58"/>
    </row>
    <row r="866">
      <c r="E866" s="11"/>
      <c r="F866" s="7"/>
      <c r="G866" s="7"/>
      <c r="H866" s="7"/>
      <c r="I866" s="7"/>
      <c r="J866" s="58"/>
      <c r="K866" s="32"/>
      <c r="L866" s="32"/>
      <c r="M866" s="32"/>
      <c r="N866" s="32"/>
      <c r="O866" s="58"/>
      <c r="U866" s="32"/>
      <c r="V866" s="32"/>
      <c r="W866" s="32"/>
      <c r="X866" s="32"/>
      <c r="Z866" s="63"/>
      <c r="AA866" s="63"/>
      <c r="AB866" s="63"/>
      <c r="AC866" s="63"/>
      <c r="AI866" s="58"/>
      <c r="AN866" s="58"/>
    </row>
    <row r="867">
      <c r="E867" s="11"/>
      <c r="F867" s="7"/>
      <c r="G867" s="7"/>
      <c r="H867" s="7"/>
      <c r="I867" s="7"/>
      <c r="J867" s="58"/>
      <c r="K867" s="32"/>
      <c r="L867" s="32"/>
      <c r="M867" s="32"/>
      <c r="N867" s="32"/>
      <c r="O867" s="58"/>
      <c r="U867" s="32"/>
      <c r="V867" s="32"/>
      <c r="W867" s="32"/>
      <c r="X867" s="32"/>
      <c r="Z867" s="63"/>
      <c r="AA867" s="63"/>
      <c r="AB867" s="63"/>
      <c r="AC867" s="63"/>
      <c r="AI867" s="58"/>
      <c r="AN867" s="58"/>
    </row>
    <row r="868">
      <c r="E868" s="11"/>
      <c r="F868" s="7"/>
      <c r="G868" s="7"/>
      <c r="H868" s="7"/>
      <c r="I868" s="7"/>
      <c r="J868" s="58"/>
      <c r="K868" s="32"/>
      <c r="L868" s="32"/>
      <c r="M868" s="32"/>
      <c r="N868" s="32"/>
      <c r="O868" s="58"/>
      <c r="U868" s="32"/>
      <c r="V868" s="32"/>
      <c r="W868" s="32"/>
      <c r="X868" s="32"/>
      <c r="Z868" s="63"/>
      <c r="AA868" s="63"/>
      <c r="AB868" s="63"/>
      <c r="AC868" s="63"/>
      <c r="AI868" s="58"/>
      <c r="AN868" s="58"/>
    </row>
    <row r="869">
      <c r="E869" s="11"/>
      <c r="F869" s="7"/>
      <c r="G869" s="7"/>
      <c r="H869" s="7"/>
      <c r="I869" s="7"/>
      <c r="J869" s="58"/>
      <c r="K869" s="32"/>
      <c r="L869" s="32"/>
      <c r="M869" s="32"/>
      <c r="N869" s="32"/>
      <c r="O869" s="58"/>
      <c r="U869" s="32"/>
      <c r="V869" s="32"/>
      <c r="W869" s="32"/>
      <c r="X869" s="32"/>
      <c r="Z869" s="63"/>
      <c r="AA869" s="63"/>
      <c r="AB869" s="63"/>
      <c r="AC869" s="63"/>
      <c r="AI869" s="58"/>
      <c r="AN869" s="58"/>
    </row>
    <row r="870">
      <c r="E870" s="11"/>
      <c r="F870" s="7"/>
      <c r="G870" s="7"/>
      <c r="H870" s="7"/>
      <c r="I870" s="7"/>
      <c r="J870" s="58"/>
      <c r="K870" s="32"/>
      <c r="L870" s="32"/>
      <c r="M870" s="32"/>
      <c r="N870" s="32"/>
      <c r="O870" s="58"/>
      <c r="U870" s="32"/>
      <c r="V870" s="32"/>
      <c r="W870" s="32"/>
      <c r="X870" s="32"/>
      <c r="Z870" s="63"/>
      <c r="AA870" s="63"/>
      <c r="AB870" s="63"/>
      <c r="AC870" s="63"/>
      <c r="AI870" s="58"/>
      <c r="AN870" s="58"/>
    </row>
    <row r="871">
      <c r="E871" s="11"/>
      <c r="F871" s="7"/>
      <c r="G871" s="7"/>
      <c r="H871" s="7"/>
      <c r="I871" s="7"/>
      <c r="J871" s="58"/>
      <c r="K871" s="32"/>
      <c r="L871" s="32"/>
      <c r="M871" s="32"/>
      <c r="N871" s="32"/>
      <c r="O871" s="58"/>
      <c r="U871" s="32"/>
      <c r="V871" s="32"/>
      <c r="W871" s="32"/>
      <c r="X871" s="32"/>
      <c r="Z871" s="63"/>
      <c r="AA871" s="63"/>
      <c r="AB871" s="63"/>
      <c r="AC871" s="63"/>
      <c r="AI871" s="58"/>
      <c r="AN871" s="58"/>
    </row>
    <row r="872">
      <c r="E872" s="11"/>
      <c r="F872" s="7"/>
      <c r="G872" s="7"/>
      <c r="H872" s="7"/>
      <c r="I872" s="7"/>
      <c r="J872" s="58"/>
      <c r="K872" s="32"/>
      <c r="L872" s="32"/>
      <c r="M872" s="32"/>
      <c r="N872" s="32"/>
      <c r="O872" s="58"/>
      <c r="U872" s="32"/>
      <c r="V872" s="32"/>
      <c r="W872" s="32"/>
      <c r="X872" s="32"/>
      <c r="Z872" s="63"/>
      <c r="AA872" s="63"/>
      <c r="AB872" s="63"/>
      <c r="AC872" s="63"/>
      <c r="AI872" s="58"/>
      <c r="AN872" s="58"/>
    </row>
    <row r="873">
      <c r="E873" s="11"/>
      <c r="F873" s="7"/>
      <c r="G873" s="7"/>
      <c r="H873" s="7"/>
      <c r="I873" s="7"/>
      <c r="J873" s="58"/>
      <c r="K873" s="32"/>
      <c r="L873" s="32"/>
      <c r="M873" s="32"/>
      <c r="N873" s="32"/>
      <c r="O873" s="58"/>
      <c r="U873" s="32"/>
      <c r="V873" s="32"/>
      <c r="W873" s="32"/>
      <c r="X873" s="32"/>
      <c r="Z873" s="63"/>
      <c r="AA873" s="63"/>
      <c r="AB873" s="63"/>
      <c r="AC873" s="63"/>
      <c r="AI873" s="58"/>
      <c r="AN873" s="58"/>
    </row>
    <row r="874">
      <c r="E874" s="11"/>
      <c r="F874" s="7"/>
      <c r="G874" s="7"/>
      <c r="H874" s="7"/>
      <c r="I874" s="7"/>
      <c r="J874" s="58"/>
      <c r="K874" s="32"/>
      <c r="L874" s="32"/>
      <c r="M874" s="32"/>
      <c r="N874" s="32"/>
      <c r="O874" s="58"/>
      <c r="U874" s="32"/>
      <c r="V874" s="32"/>
      <c r="W874" s="32"/>
      <c r="X874" s="32"/>
      <c r="Z874" s="63"/>
      <c r="AA874" s="63"/>
      <c r="AB874" s="63"/>
      <c r="AC874" s="63"/>
      <c r="AI874" s="58"/>
      <c r="AN874" s="58"/>
    </row>
    <row r="875">
      <c r="E875" s="11"/>
      <c r="F875" s="7"/>
      <c r="G875" s="7"/>
      <c r="H875" s="7"/>
      <c r="I875" s="7"/>
      <c r="J875" s="58"/>
      <c r="K875" s="32"/>
      <c r="L875" s="32"/>
      <c r="M875" s="32"/>
      <c r="N875" s="32"/>
      <c r="O875" s="58"/>
      <c r="U875" s="32"/>
      <c r="V875" s="32"/>
      <c r="W875" s="32"/>
      <c r="X875" s="32"/>
      <c r="Z875" s="63"/>
      <c r="AA875" s="63"/>
      <c r="AB875" s="63"/>
      <c r="AC875" s="63"/>
      <c r="AI875" s="58"/>
      <c r="AN875" s="58"/>
    </row>
    <row r="876">
      <c r="E876" s="11"/>
      <c r="F876" s="7"/>
      <c r="G876" s="7"/>
      <c r="H876" s="7"/>
      <c r="I876" s="7"/>
      <c r="J876" s="58"/>
      <c r="K876" s="32"/>
      <c r="L876" s="32"/>
      <c r="M876" s="32"/>
      <c r="N876" s="32"/>
      <c r="O876" s="58"/>
      <c r="U876" s="32"/>
      <c r="V876" s="32"/>
      <c r="W876" s="32"/>
      <c r="X876" s="32"/>
      <c r="Z876" s="63"/>
      <c r="AA876" s="63"/>
      <c r="AB876" s="63"/>
      <c r="AC876" s="63"/>
      <c r="AI876" s="58"/>
      <c r="AN876" s="58"/>
    </row>
    <row r="877">
      <c r="E877" s="11"/>
      <c r="F877" s="7"/>
      <c r="G877" s="7"/>
      <c r="H877" s="7"/>
      <c r="I877" s="7"/>
      <c r="J877" s="58"/>
      <c r="K877" s="32"/>
      <c r="L877" s="32"/>
      <c r="M877" s="32"/>
      <c r="N877" s="32"/>
      <c r="O877" s="58"/>
      <c r="U877" s="32"/>
      <c r="V877" s="32"/>
      <c r="W877" s="32"/>
      <c r="X877" s="32"/>
      <c r="Z877" s="63"/>
      <c r="AA877" s="63"/>
      <c r="AB877" s="63"/>
      <c r="AC877" s="63"/>
      <c r="AI877" s="58"/>
      <c r="AN877" s="58"/>
    </row>
    <row r="878">
      <c r="E878" s="11"/>
      <c r="F878" s="7"/>
      <c r="G878" s="7"/>
      <c r="H878" s="7"/>
      <c r="I878" s="7"/>
      <c r="J878" s="58"/>
      <c r="K878" s="32"/>
      <c r="L878" s="32"/>
      <c r="M878" s="32"/>
      <c r="N878" s="32"/>
      <c r="O878" s="58"/>
      <c r="U878" s="32"/>
      <c r="V878" s="32"/>
      <c r="W878" s="32"/>
      <c r="X878" s="32"/>
      <c r="Z878" s="63"/>
      <c r="AA878" s="63"/>
      <c r="AB878" s="63"/>
      <c r="AC878" s="63"/>
      <c r="AI878" s="58"/>
      <c r="AN878" s="58"/>
    </row>
    <row r="879">
      <c r="E879" s="11"/>
      <c r="F879" s="7"/>
      <c r="G879" s="7"/>
      <c r="H879" s="7"/>
      <c r="I879" s="7"/>
      <c r="J879" s="58"/>
      <c r="K879" s="32"/>
      <c r="L879" s="32"/>
      <c r="M879" s="32"/>
      <c r="N879" s="32"/>
      <c r="O879" s="58"/>
      <c r="U879" s="32"/>
      <c r="V879" s="32"/>
      <c r="W879" s="32"/>
      <c r="X879" s="32"/>
      <c r="Z879" s="63"/>
      <c r="AA879" s="63"/>
      <c r="AB879" s="63"/>
      <c r="AC879" s="63"/>
      <c r="AI879" s="58"/>
      <c r="AN879" s="58"/>
    </row>
    <row r="880">
      <c r="E880" s="11"/>
      <c r="F880" s="7"/>
      <c r="G880" s="7"/>
      <c r="H880" s="7"/>
      <c r="I880" s="7"/>
      <c r="J880" s="58"/>
      <c r="K880" s="32"/>
      <c r="L880" s="32"/>
      <c r="M880" s="32"/>
      <c r="N880" s="32"/>
      <c r="O880" s="58"/>
      <c r="U880" s="32"/>
      <c r="V880" s="32"/>
      <c r="W880" s="32"/>
      <c r="X880" s="32"/>
      <c r="Z880" s="63"/>
      <c r="AA880" s="63"/>
      <c r="AB880" s="63"/>
      <c r="AC880" s="63"/>
      <c r="AI880" s="58"/>
      <c r="AN880" s="58"/>
    </row>
    <row r="881">
      <c r="E881" s="11"/>
      <c r="F881" s="7"/>
      <c r="G881" s="7"/>
      <c r="H881" s="7"/>
      <c r="I881" s="7"/>
      <c r="J881" s="58"/>
      <c r="K881" s="32"/>
      <c r="L881" s="32"/>
      <c r="M881" s="32"/>
      <c r="N881" s="32"/>
      <c r="O881" s="58"/>
      <c r="U881" s="32"/>
      <c r="V881" s="32"/>
      <c r="W881" s="32"/>
      <c r="X881" s="32"/>
      <c r="Z881" s="63"/>
      <c r="AA881" s="63"/>
      <c r="AB881" s="63"/>
      <c r="AC881" s="63"/>
      <c r="AI881" s="58"/>
      <c r="AN881" s="58"/>
    </row>
    <row r="882">
      <c r="E882" s="11"/>
      <c r="F882" s="7"/>
      <c r="G882" s="7"/>
      <c r="H882" s="7"/>
      <c r="I882" s="7"/>
      <c r="J882" s="58"/>
      <c r="K882" s="32"/>
      <c r="L882" s="32"/>
      <c r="M882" s="32"/>
      <c r="N882" s="32"/>
      <c r="O882" s="58"/>
      <c r="U882" s="32"/>
      <c r="V882" s="32"/>
      <c r="W882" s="32"/>
      <c r="X882" s="32"/>
      <c r="Z882" s="63"/>
      <c r="AA882" s="63"/>
      <c r="AB882" s="63"/>
      <c r="AC882" s="63"/>
      <c r="AI882" s="58"/>
      <c r="AN882" s="58"/>
    </row>
    <row r="883">
      <c r="E883" s="11"/>
      <c r="F883" s="7"/>
      <c r="G883" s="7"/>
      <c r="H883" s="7"/>
      <c r="I883" s="7"/>
      <c r="J883" s="58"/>
      <c r="K883" s="32"/>
      <c r="L883" s="32"/>
      <c r="M883" s="32"/>
      <c r="N883" s="32"/>
      <c r="O883" s="58"/>
      <c r="U883" s="32"/>
      <c r="V883" s="32"/>
      <c r="W883" s="32"/>
      <c r="X883" s="32"/>
      <c r="Z883" s="63"/>
      <c r="AA883" s="63"/>
      <c r="AB883" s="63"/>
      <c r="AC883" s="63"/>
      <c r="AI883" s="58"/>
      <c r="AN883" s="58"/>
    </row>
    <row r="884">
      <c r="E884" s="11"/>
      <c r="F884" s="7"/>
      <c r="G884" s="7"/>
      <c r="H884" s="7"/>
      <c r="I884" s="7"/>
      <c r="J884" s="58"/>
      <c r="K884" s="32"/>
      <c r="L884" s="32"/>
      <c r="M884" s="32"/>
      <c r="N884" s="32"/>
      <c r="O884" s="58"/>
      <c r="U884" s="32"/>
      <c r="V884" s="32"/>
      <c r="W884" s="32"/>
      <c r="X884" s="32"/>
      <c r="Z884" s="63"/>
      <c r="AA884" s="63"/>
      <c r="AB884" s="63"/>
      <c r="AC884" s="63"/>
      <c r="AI884" s="58"/>
      <c r="AN884" s="58"/>
    </row>
    <row r="885">
      <c r="E885" s="11"/>
      <c r="F885" s="7"/>
      <c r="G885" s="7"/>
      <c r="H885" s="7"/>
      <c r="I885" s="7"/>
      <c r="J885" s="58"/>
      <c r="K885" s="32"/>
      <c r="L885" s="32"/>
      <c r="M885" s="32"/>
      <c r="N885" s="32"/>
      <c r="O885" s="58"/>
      <c r="U885" s="32"/>
      <c r="V885" s="32"/>
      <c r="W885" s="32"/>
      <c r="X885" s="32"/>
      <c r="Z885" s="63"/>
      <c r="AA885" s="63"/>
      <c r="AB885" s="63"/>
      <c r="AC885" s="63"/>
      <c r="AI885" s="58"/>
      <c r="AN885" s="58"/>
    </row>
    <row r="886">
      <c r="E886" s="11"/>
      <c r="F886" s="7"/>
      <c r="G886" s="7"/>
      <c r="H886" s="7"/>
      <c r="I886" s="7"/>
      <c r="J886" s="58"/>
      <c r="K886" s="32"/>
      <c r="L886" s="32"/>
      <c r="M886" s="32"/>
      <c r="N886" s="32"/>
      <c r="O886" s="58"/>
      <c r="U886" s="32"/>
      <c r="V886" s="32"/>
      <c r="W886" s="32"/>
      <c r="X886" s="32"/>
      <c r="Z886" s="63"/>
      <c r="AA886" s="63"/>
      <c r="AB886" s="63"/>
      <c r="AC886" s="63"/>
      <c r="AI886" s="58"/>
      <c r="AN886" s="58"/>
    </row>
    <row r="887">
      <c r="E887" s="11"/>
      <c r="F887" s="7"/>
      <c r="G887" s="7"/>
      <c r="H887" s="7"/>
      <c r="I887" s="7"/>
      <c r="J887" s="58"/>
      <c r="K887" s="32"/>
      <c r="L887" s="32"/>
      <c r="M887" s="32"/>
      <c r="N887" s="32"/>
      <c r="O887" s="58"/>
      <c r="U887" s="32"/>
      <c r="V887" s="32"/>
      <c r="W887" s="32"/>
      <c r="X887" s="32"/>
      <c r="Z887" s="63"/>
      <c r="AA887" s="63"/>
      <c r="AB887" s="63"/>
      <c r="AC887" s="63"/>
      <c r="AI887" s="58"/>
      <c r="AN887" s="58"/>
    </row>
    <row r="888">
      <c r="E888" s="11"/>
      <c r="F888" s="7"/>
      <c r="G888" s="7"/>
      <c r="H888" s="7"/>
      <c r="I888" s="7"/>
      <c r="J888" s="58"/>
      <c r="K888" s="32"/>
      <c r="L888" s="32"/>
      <c r="M888" s="32"/>
      <c r="N888" s="32"/>
      <c r="O888" s="58"/>
      <c r="U888" s="32"/>
      <c r="V888" s="32"/>
      <c r="W888" s="32"/>
      <c r="X888" s="32"/>
      <c r="Z888" s="63"/>
      <c r="AA888" s="63"/>
      <c r="AB888" s="63"/>
      <c r="AC888" s="63"/>
      <c r="AI888" s="58"/>
      <c r="AN888" s="58"/>
    </row>
    <row r="889">
      <c r="E889" s="11"/>
      <c r="F889" s="7"/>
      <c r="G889" s="7"/>
      <c r="H889" s="7"/>
      <c r="I889" s="7"/>
      <c r="J889" s="58"/>
      <c r="K889" s="32"/>
      <c r="L889" s="32"/>
      <c r="M889" s="32"/>
      <c r="N889" s="32"/>
      <c r="O889" s="58"/>
      <c r="U889" s="32"/>
      <c r="V889" s="32"/>
      <c r="W889" s="32"/>
      <c r="X889" s="32"/>
      <c r="Z889" s="63"/>
      <c r="AA889" s="63"/>
      <c r="AB889" s="63"/>
      <c r="AC889" s="63"/>
      <c r="AI889" s="58"/>
      <c r="AN889" s="58"/>
    </row>
    <row r="890">
      <c r="E890" s="11"/>
      <c r="F890" s="7"/>
      <c r="G890" s="7"/>
      <c r="H890" s="7"/>
      <c r="I890" s="7"/>
      <c r="J890" s="58"/>
      <c r="K890" s="32"/>
      <c r="L890" s="32"/>
      <c r="M890" s="32"/>
      <c r="N890" s="32"/>
      <c r="O890" s="58"/>
      <c r="U890" s="32"/>
      <c r="V890" s="32"/>
      <c r="W890" s="32"/>
      <c r="X890" s="32"/>
      <c r="Z890" s="63"/>
      <c r="AA890" s="63"/>
      <c r="AB890" s="63"/>
      <c r="AC890" s="63"/>
      <c r="AI890" s="58"/>
      <c r="AN890" s="58"/>
    </row>
    <row r="891">
      <c r="E891" s="11"/>
      <c r="F891" s="7"/>
      <c r="G891" s="7"/>
      <c r="H891" s="7"/>
      <c r="I891" s="7"/>
      <c r="J891" s="58"/>
      <c r="K891" s="32"/>
      <c r="L891" s="32"/>
      <c r="M891" s="32"/>
      <c r="N891" s="32"/>
      <c r="O891" s="58"/>
      <c r="U891" s="32"/>
      <c r="V891" s="32"/>
      <c r="W891" s="32"/>
      <c r="X891" s="32"/>
      <c r="Z891" s="63"/>
      <c r="AA891" s="63"/>
      <c r="AB891" s="63"/>
      <c r="AC891" s="63"/>
      <c r="AI891" s="58"/>
      <c r="AN891" s="58"/>
    </row>
    <row r="892">
      <c r="E892" s="11"/>
      <c r="F892" s="7"/>
      <c r="G892" s="7"/>
      <c r="H892" s="7"/>
      <c r="I892" s="7"/>
      <c r="J892" s="58"/>
      <c r="K892" s="32"/>
      <c r="L892" s="32"/>
      <c r="M892" s="32"/>
      <c r="N892" s="32"/>
      <c r="O892" s="58"/>
      <c r="U892" s="32"/>
      <c r="V892" s="32"/>
      <c r="W892" s="32"/>
      <c r="X892" s="32"/>
      <c r="Z892" s="63"/>
      <c r="AA892" s="63"/>
      <c r="AB892" s="63"/>
      <c r="AC892" s="63"/>
      <c r="AI892" s="58"/>
      <c r="AN892" s="58"/>
    </row>
    <row r="893">
      <c r="E893" s="11"/>
      <c r="F893" s="7"/>
      <c r="G893" s="7"/>
      <c r="H893" s="7"/>
      <c r="I893" s="7"/>
      <c r="J893" s="58"/>
      <c r="K893" s="32"/>
      <c r="L893" s="32"/>
      <c r="M893" s="32"/>
      <c r="N893" s="32"/>
      <c r="O893" s="58"/>
      <c r="U893" s="32"/>
      <c r="V893" s="32"/>
      <c r="W893" s="32"/>
      <c r="X893" s="32"/>
      <c r="Z893" s="63"/>
      <c r="AA893" s="63"/>
      <c r="AB893" s="63"/>
      <c r="AC893" s="63"/>
      <c r="AI893" s="58"/>
      <c r="AN893" s="58"/>
    </row>
    <row r="894">
      <c r="E894" s="11"/>
      <c r="F894" s="7"/>
      <c r="G894" s="7"/>
      <c r="H894" s="7"/>
      <c r="I894" s="7"/>
      <c r="J894" s="58"/>
      <c r="K894" s="32"/>
      <c r="L894" s="32"/>
      <c r="M894" s="32"/>
      <c r="N894" s="32"/>
      <c r="O894" s="58"/>
      <c r="U894" s="32"/>
      <c r="V894" s="32"/>
      <c r="W894" s="32"/>
      <c r="X894" s="32"/>
      <c r="Z894" s="63"/>
      <c r="AA894" s="63"/>
      <c r="AB894" s="63"/>
      <c r="AC894" s="63"/>
      <c r="AI894" s="58"/>
      <c r="AN894" s="58"/>
    </row>
    <row r="895">
      <c r="E895" s="11"/>
      <c r="F895" s="7"/>
      <c r="G895" s="7"/>
      <c r="H895" s="7"/>
      <c r="I895" s="7"/>
      <c r="J895" s="58"/>
      <c r="K895" s="32"/>
      <c r="L895" s="32"/>
      <c r="M895" s="32"/>
      <c r="N895" s="32"/>
      <c r="O895" s="58"/>
      <c r="U895" s="32"/>
      <c r="V895" s="32"/>
      <c r="W895" s="32"/>
      <c r="X895" s="32"/>
      <c r="Z895" s="63"/>
      <c r="AA895" s="63"/>
      <c r="AB895" s="63"/>
      <c r="AC895" s="63"/>
      <c r="AI895" s="58"/>
      <c r="AN895" s="58"/>
    </row>
    <row r="896">
      <c r="E896" s="11"/>
      <c r="F896" s="7"/>
      <c r="G896" s="7"/>
      <c r="H896" s="7"/>
      <c r="I896" s="7"/>
      <c r="J896" s="58"/>
      <c r="K896" s="32"/>
      <c r="L896" s="32"/>
      <c r="M896" s="32"/>
      <c r="N896" s="32"/>
      <c r="O896" s="58"/>
      <c r="U896" s="32"/>
      <c r="V896" s="32"/>
      <c r="W896" s="32"/>
      <c r="X896" s="32"/>
      <c r="Z896" s="63"/>
      <c r="AA896" s="63"/>
      <c r="AB896" s="63"/>
      <c r="AC896" s="63"/>
      <c r="AI896" s="58"/>
      <c r="AN896" s="58"/>
    </row>
    <row r="897">
      <c r="E897" s="11"/>
      <c r="F897" s="7"/>
      <c r="G897" s="7"/>
      <c r="H897" s="7"/>
      <c r="I897" s="7"/>
      <c r="J897" s="58"/>
      <c r="K897" s="32"/>
      <c r="L897" s="32"/>
      <c r="M897" s="32"/>
      <c r="N897" s="32"/>
      <c r="O897" s="58"/>
      <c r="U897" s="32"/>
      <c r="V897" s="32"/>
      <c r="W897" s="32"/>
      <c r="X897" s="32"/>
      <c r="Z897" s="63"/>
      <c r="AA897" s="63"/>
      <c r="AB897" s="63"/>
      <c r="AC897" s="63"/>
      <c r="AI897" s="58"/>
      <c r="AN897" s="58"/>
    </row>
    <row r="898">
      <c r="E898" s="11"/>
      <c r="F898" s="7"/>
      <c r="G898" s="7"/>
      <c r="H898" s="7"/>
      <c r="I898" s="7"/>
      <c r="J898" s="58"/>
      <c r="K898" s="32"/>
      <c r="L898" s="32"/>
      <c r="M898" s="32"/>
      <c r="N898" s="32"/>
      <c r="O898" s="58"/>
      <c r="U898" s="32"/>
      <c r="V898" s="32"/>
      <c r="W898" s="32"/>
      <c r="X898" s="32"/>
      <c r="Z898" s="63"/>
      <c r="AA898" s="63"/>
      <c r="AB898" s="63"/>
      <c r="AC898" s="63"/>
      <c r="AI898" s="58"/>
      <c r="AN898" s="58"/>
    </row>
    <row r="899">
      <c r="E899" s="11"/>
      <c r="F899" s="7"/>
      <c r="G899" s="7"/>
      <c r="H899" s="7"/>
      <c r="I899" s="7"/>
      <c r="J899" s="58"/>
      <c r="K899" s="32"/>
      <c r="L899" s="32"/>
      <c r="M899" s="32"/>
      <c r="N899" s="32"/>
      <c r="O899" s="58"/>
      <c r="U899" s="32"/>
      <c r="V899" s="32"/>
      <c r="W899" s="32"/>
      <c r="X899" s="32"/>
      <c r="Z899" s="63"/>
      <c r="AA899" s="63"/>
      <c r="AB899" s="63"/>
      <c r="AC899" s="63"/>
      <c r="AI899" s="58"/>
      <c r="AN899" s="58"/>
    </row>
    <row r="900">
      <c r="E900" s="11"/>
      <c r="F900" s="7"/>
      <c r="G900" s="7"/>
      <c r="H900" s="7"/>
      <c r="I900" s="7"/>
      <c r="J900" s="58"/>
      <c r="K900" s="32"/>
      <c r="L900" s="32"/>
      <c r="M900" s="32"/>
      <c r="N900" s="32"/>
      <c r="O900" s="58"/>
      <c r="U900" s="32"/>
      <c r="V900" s="32"/>
      <c r="W900" s="32"/>
      <c r="X900" s="32"/>
      <c r="Z900" s="63"/>
      <c r="AA900" s="63"/>
      <c r="AB900" s="63"/>
      <c r="AC900" s="63"/>
      <c r="AI900" s="58"/>
      <c r="AN900" s="58"/>
    </row>
    <row r="901">
      <c r="E901" s="11"/>
      <c r="F901" s="7"/>
      <c r="G901" s="7"/>
      <c r="H901" s="7"/>
      <c r="I901" s="7"/>
      <c r="J901" s="58"/>
      <c r="K901" s="32"/>
      <c r="L901" s="32"/>
      <c r="M901" s="32"/>
      <c r="N901" s="32"/>
      <c r="O901" s="58"/>
      <c r="U901" s="32"/>
      <c r="V901" s="32"/>
      <c r="W901" s="32"/>
      <c r="X901" s="32"/>
      <c r="Z901" s="63"/>
      <c r="AA901" s="63"/>
      <c r="AB901" s="63"/>
      <c r="AC901" s="63"/>
      <c r="AI901" s="58"/>
      <c r="AN901" s="58"/>
    </row>
    <row r="902">
      <c r="E902" s="11"/>
      <c r="F902" s="7"/>
      <c r="G902" s="7"/>
      <c r="H902" s="7"/>
      <c r="I902" s="7"/>
      <c r="J902" s="58"/>
      <c r="K902" s="32"/>
      <c r="L902" s="32"/>
      <c r="M902" s="32"/>
      <c r="N902" s="32"/>
      <c r="O902" s="58"/>
      <c r="U902" s="32"/>
      <c r="V902" s="32"/>
      <c r="W902" s="32"/>
      <c r="X902" s="32"/>
      <c r="Z902" s="63"/>
      <c r="AA902" s="63"/>
      <c r="AB902" s="63"/>
      <c r="AC902" s="63"/>
      <c r="AI902" s="58"/>
      <c r="AN902" s="58"/>
    </row>
    <row r="903">
      <c r="E903" s="11"/>
      <c r="F903" s="7"/>
      <c r="G903" s="7"/>
      <c r="H903" s="7"/>
      <c r="I903" s="7"/>
      <c r="J903" s="58"/>
      <c r="K903" s="32"/>
      <c r="L903" s="32"/>
      <c r="M903" s="32"/>
      <c r="N903" s="32"/>
      <c r="O903" s="58"/>
      <c r="U903" s="32"/>
      <c r="V903" s="32"/>
      <c r="W903" s="32"/>
      <c r="X903" s="32"/>
      <c r="Z903" s="63"/>
      <c r="AA903" s="63"/>
      <c r="AB903" s="63"/>
      <c r="AC903" s="63"/>
      <c r="AI903" s="58"/>
      <c r="AN903" s="58"/>
    </row>
    <row r="904">
      <c r="E904" s="11"/>
      <c r="F904" s="7"/>
      <c r="G904" s="7"/>
      <c r="H904" s="7"/>
      <c r="I904" s="7"/>
      <c r="J904" s="58"/>
      <c r="K904" s="32"/>
      <c r="L904" s="32"/>
      <c r="M904" s="32"/>
      <c r="N904" s="32"/>
      <c r="O904" s="58"/>
      <c r="U904" s="32"/>
      <c r="V904" s="32"/>
      <c r="W904" s="32"/>
      <c r="X904" s="32"/>
      <c r="Z904" s="63"/>
      <c r="AA904" s="63"/>
      <c r="AB904" s="63"/>
      <c r="AC904" s="63"/>
      <c r="AI904" s="58"/>
      <c r="AN904" s="58"/>
    </row>
    <row r="905">
      <c r="E905" s="11"/>
      <c r="F905" s="7"/>
      <c r="G905" s="7"/>
      <c r="H905" s="7"/>
      <c r="I905" s="7"/>
      <c r="J905" s="58"/>
      <c r="K905" s="32"/>
      <c r="L905" s="32"/>
      <c r="M905" s="32"/>
      <c r="N905" s="32"/>
      <c r="O905" s="58"/>
      <c r="U905" s="32"/>
      <c r="V905" s="32"/>
      <c r="W905" s="32"/>
      <c r="X905" s="32"/>
      <c r="Z905" s="63"/>
      <c r="AA905" s="63"/>
      <c r="AB905" s="63"/>
      <c r="AC905" s="63"/>
      <c r="AI905" s="58"/>
      <c r="AN905" s="58"/>
    </row>
    <row r="906">
      <c r="E906" s="11"/>
      <c r="F906" s="7"/>
      <c r="G906" s="7"/>
      <c r="H906" s="7"/>
      <c r="I906" s="7"/>
      <c r="J906" s="58"/>
      <c r="K906" s="32"/>
      <c r="L906" s="32"/>
      <c r="M906" s="32"/>
      <c r="N906" s="32"/>
      <c r="O906" s="58"/>
      <c r="U906" s="32"/>
      <c r="V906" s="32"/>
      <c r="W906" s="32"/>
      <c r="X906" s="32"/>
      <c r="Z906" s="63"/>
      <c r="AA906" s="63"/>
      <c r="AB906" s="63"/>
      <c r="AC906" s="63"/>
      <c r="AI906" s="58"/>
      <c r="AN906" s="58"/>
    </row>
    <row r="907">
      <c r="E907" s="11"/>
      <c r="F907" s="7"/>
      <c r="G907" s="7"/>
      <c r="H907" s="7"/>
      <c r="I907" s="7"/>
      <c r="J907" s="58"/>
      <c r="K907" s="32"/>
      <c r="L907" s="32"/>
      <c r="M907" s="32"/>
      <c r="N907" s="32"/>
      <c r="O907" s="58"/>
      <c r="U907" s="32"/>
      <c r="V907" s="32"/>
      <c r="W907" s="32"/>
      <c r="X907" s="32"/>
      <c r="Z907" s="63"/>
      <c r="AA907" s="63"/>
      <c r="AB907" s="63"/>
      <c r="AC907" s="63"/>
      <c r="AI907" s="58"/>
      <c r="AN907" s="58"/>
    </row>
    <row r="908">
      <c r="E908" s="11"/>
      <c r="F908" s="7"/>
      <c r="G908" s="7"/>
      <c r="H908" s="7"/>
      <c r="I908" s="7"/>
      <c r="J908" s="58"/>
      <c r="K908" s="32"/>
      <c r="L908" s="32"/>
      <c r="M908" s="32"/>
      <c r="N908" s="32"/>
      <c r="O908" s="58"/>
      <c r="U908" s="32"/>
      <c r="V908" s="32"/>
      <c r="W908" s="32"/>
      <c r="X908" s="32"/>
      <c r="Z908" s="63"/>
      <c r="AA908" s="63"/>
      <c r="AB908" s="63"/>
      <c r="AC908" s="63"/>
      <c r="AI908" s="58"/>
      <c r="AN908" s="58"/>
    </row>
    <row r="909">
      <c r="E909" s="11"/>
      <c r="F909" s="7"/>
      <c r="G909" s="7"/>
      <c r="H909" s="7"/>
      <c r="I909" s="7"/>
      <c r="J909" s="58"/>
      <c r="K909" s="32"/>
      <c r="L909" s="32"/>
      <c r="M909" s="32"/>
      <c r="N909" s="32"/>
      <c r="O909" s="58"/>
      <c r="U909" s="32"/>
      <c r="V909" s="32"/>
      <c r="W909" s="32"/>
      <c r="X909" s="32"/>
      <c r="Z909" s="63"/>
      <c r="AA909" s="63"/>
      <c r="AB909" s="63"/>
      <c r="AC909" s="63"/>
      <c r="AI909" s="58"/>
      <c r="AN909" s="58"/>
    </row>
    <row r="910">
      <c r="E910" s="11"/>
      <c r="F910" s="7"/>
      <c r="G910" s="7"/>
      <c r="H910" s="7"/>
      <c r="I910" s="7"/>
      <c r="J910" s="58"/>
      <c r="K910" s="32"/>
      <c r="L910" s="32"/>
      <c r="M910" s="32"/>
      <c r="N910" s="32"/>
      <c r="O910" s="58"/>
      <c r="U910" s="32"/>
      <c r="V910" s="32"/>
      <c r="W910" s="32"/>
      <c r="X910" s="32"/>
      <c r="Z910" s="63"/>
      <c r="AA910" s="63"/>
      <c r="AB910" s="63"/>
      <c r="AC910" s="63"/>
      <c r="AI910" s="58"/>
      <c r="AN910" s="58"/>
    </row>
    <row r="911">
      <c r="E911" s="11"/>
      <c r="F911" s="7"/>
      <c r="G911" s="7"/>
      <c r="H911" s="7"/>
      <c r="I911" s="7"/>
      <c r="J911" s="58"/>
      <c r="K911" s="32"/>
      <c r="L911" s="32"/>
      <c r="M911" s="32"/>
      <c r="N911" s="32"/>
      <c r="O911" s="58"/>
      <c r="U911" s="32"/>
      <c r="V911" s="32"/>
      <c r="W911" s="32"/>
      <c r="X911" s="32"/>
      <c r="Z911" s="63"/>
      <c r="AA911" s="63"/>
      <c r="AB911" s="63"/>
      <c r="AC911" s="63"/>
      <c r="AI911" s="58"/>
      <c r="AN911" s="58"/>
    </row>
    <row r="912">
      <c r="E912" s="11"/>
      <c r="F912" s="7"/>
      <c r="G912" s="7"/>
      <c r="H912" s="7"/>
      <c r="I912" s="7"/>
      <c r="J912" s="58"/>
      <c r="K912" s="32"/>
      <c r="L912" s="32"/>
      <c r="M912" s="32"/>
      <c r="N912" s="32"/>
      <c r="O912" s="58"/>
      <c r="U912" s="32"/>
      <c r="V912" s="32"/>
      <c r="W912" s="32"/>
      <c r="X912" s="32"/>
      <c r="Z912" s="63"/>
      <c r="AA912" s="63"/>
      <c r="AB912" s="63"/>
      <c r="AC912" s="63"/>
      <c r="AI912" s="58"/>
      <c r="AN912" s="58"/>
    </row>
    <row r="913">
      <c r="E913" s="11"/>
      <c r="F913" s="7"/>
      <c r="G913" s="7"/>
      <c r="H913" s="7"/>
      <c r="I913" s="7"/>
      <c r="J913" s="58"/>
      <c r="K913" s="32"/>
      <c r="L913" s="32"/>
      <c r="M913" s="32"/>
      <c r="N913" s="32"/>
      <c r="O913" s="58"/>
      <c r="U913" s="32"/>
      <c r="V913" s="32"/>
      <c r="W913" s="32"/>
      <c r="X913" s="32"/>
      <c r="Z913" s="63"/>
      <c r="AA913" s="63"/>
      <c r="AB913" s="63"/>
      <c r="AC913" s="63"/>
      <c r="AI913" s="58"/>
      <c r="AN913" s="58"/>
    </row>
    <row r="914">
      <c r="E914" s="11"/>
      <c r="F914" s="7"/>
      <c r="G914" s="7"/>
      <c r="H914" s="7"/>
      <c r="I914" s="7"/>
      <c r="J914" s="58"/>
      <c r="K914" s="32"/>
      <c r="L914" s="32"/>
      <c r="M914" s="32"/>
      <c r="N914" s="32"/>
      <c r="O914" s="58"/>
      <c r="U914" s="32"/>
      <c r="V914" s="32"/>
      <c r="W914" s="32"/>
      <c r="X914" s="32"/>
      <c r="Z914" s="63"/>
      <c r="AA914" s="63"/>
      <c r="AB914" s="63"/>
      <c r="AC914" s="63"/>
      <c r="AI914" s="58"/>
      <c r="AN914" s="58"/>
    </row>
    <row r="915">
      <c r="E915" s="11"/>
      <c r="F915" s="7"/>
      <c r="G915" s="7"/>
      <c r="H915" s="7"/>
      <c r="I915" s="7"/>
      <c r="J915" s="58"/>
      <c r="K915" s="32"/>
      <c r="L915" s="32"/>
      <c r="M915" s="32"/>
      <c r="N915" s="32"/>
      <c r="O915" s="58"/>
      <c r="U915" s="32"/>
      <c r="V915" s="32"/>
      <c r="W915" s="32"/>
      <c r="X915" s="32"/>
      <c r="Z915" s="63"/>
      <c r="AA915" s="63"/>
      <c r="AB915" s="63"/>
      <c r="AC915" s="63"/>
      <c r="AI915" s="58"/>
      <c r="AN915" s="58"/>
    </row>
    <row r="916">
      <c r="E916" s="11"/>
      <c r="F916" s="7"/>
      <c r="G916" s="7"/>
      <c r="H916" s="7"/>
      <c r="I916" s="7"/>
      <c r="J916" s="58"/>
      <c r="K916" s="32"/>
      <c r="L916" s="32"/>
      <c r="M916" s="32"/>
      <c r="N916" s="32"/>
      <c r="O916" s="58"/>
      <c r="U916" s="32"/>
      <c r="V916" s="32"/>
      <c r="W916" s="32"/>
      <c r="X916" s="32"/>
      <c r="Z916" s="63"/>
      <c r="AA916" s="63"/>
      <c r="AB916" s="63"/>
      <c r="AC916" s="63"/>
      <c r="AI916" s="58"/>
      <c r="AN916" s="58"/>
    </row>
    <row r="917">
      <c r="E917" s="11"/>
      <c r="F917" s="7"/>
      <c r="G917" s="7"/>
      <c r="H917" s="7"/>
      <c r="I917" s="7"/>
      <c r="J917" s="58"/>
      <c r="K917" s="32"/>
      <c r="L917" s="32"/>
      <c r="M917" s="32"/>
      <c r="N917" s="32"/>
      <c r="O917" s="58"/>
      <c r="U917" s="32"/>
      <c r="V917" s="32"/>
      <c r="W917" s="32"/>
      <c r="X917" s="32"/>
      <c r="Z917" s="63"/>
      <c r="AA917" s="63"/>
      <c r="AB917" s="63"/>
      <c r="AC917" s="63"/>
      <c r="AI917" s="58"/>
      <c r="AN917" s="58"/>
    </row>
    <row r="918">
      <c r="E918" s="11"/>
      <c r="F918" s="7"/>
      <c r="G918" s="7"/>
      <c r="H918" s="7"/>
      <c r="I918" s="7"/>
      <c r="J918" s="58"/>
      <c r="K918" s="32"/>
      <c r="L918" s="32"/>
      <c r="M918" s="32"/>
      <c r="N918" s="32"/>
      <c r="O918" s="58"/>
      <c r="U918" s="32"/>
      <c r="V918" s="32"/>
      <c r="W918" s="32"/>
      <c r="X918" s="32"/>
      <c r="Z918" s="63"/>
      <c r="AA918" s="63"/>
      <c r="AB918" s="63"/>
      <c r="AC918" s="63"/>
      <c r="AI918" s="58"/>
      <c r="AN918" s="58"/>
    </row>
    <row r="919">
      <c r="E919" s="11"/>
      <c r="F919" s="7"/>
      <c r="G919" s="7"/>
      <c r="H919" s="7"/>
      <c r="I919" s="7"/>
      <c r="J919" s="58"/>
      <c r="K919" s="32"/>
      <c r="L919" s="32"/>
      <c r="M919" s="32"/>
      <c r="N919" s="32"/>
      <c r="O919" s="58"/>
      <c r="U919" s="32"/>
      <c r="V919" s="32"/>
      <c r="W919" s="32"/>
      <c r="X919" s="32"/>
      <c r="Z919" s="63"/>
      <c r="AA919" s="63"/>
      <c r="AB919" s="63"/>
      <c r="AC919" s="63"/>
      <c r="AI919" s="58"/>
      <c r="AN919" s="58"/>
    </row>
    <row r="920">
      <c r="E920" s="11"/>
      <c r="F920" s="7"/>
      <c r="G920" s="7"/>
      <c r="H920" s="7"/>
      <c r="I920" s="7"/>
      <c r="J920" s="58"/>
      <c r="K920" s="32"/>
      <c r="L920" s="32"/>
      <c r="M920" s="32"/>
      <c r="N920" s="32"/>
      <c r="O920" s="58"/>
      <c r="U920" s="32"/>
      <c r="V920" s="32"/>
      <c r="W920" s="32"/>
      <c r="X920" s="32"/>
      <c r="Z920" s="63"/>
      <c r="AA920" s="63"/>
      <c r="AB920" s="63"/>
      <c r="AC920" s="63"/>
      <c r="AI920" s="58"/>
      <c r="AN920" s="58"/>
    </row>
    <row r="921">
      <c r="E921" s="11"/>
      <c r="F921" s="7"/>
      <c r="G921" s="7"/>
      <c r="H921" s="7"/>
      <c r="I921" s="7"/>
      <c r="J921" s="58"/>
      <c r="K921" s="32"/>
      <c r="L921" s="32"/>
      <c r="M921" s="32"/>
      <c r="N921" s="32"/>
      <c r="O921" s="58"/>
      <c r="U921" s="32"/>
      <c r="V921" s="32"/>
      <c r="W921" s="32"/>
      <c r="X921" s="32"/>
      <c r="Z921" s="63"/>
      <c r="AA921" s="63"/>
      <c r="AB921" s="63"/>
      <c r="AC921" s="63"/>
      <c r="AI921" s="58"/>
      <c r="AN921" s="58"/>
    </row>
    <row r="922">
      <c r="E922" s="11"/>
      <c r="F922" s="7"/>
      <c r="G922" s="7"/>
      <c r="H922" s="7"/>
      <c r="I922" s="7"/>
      <c r="J922" s="58"/>
      <c r="K922" s="32"/>
      <c r="L922" s="32"/>
      <c r="M922" s="32"/>
      <c r="N922" s="32"/>
      <c r="O922" s="58"/>
      <c r="U922" s="32"/>
      <c r="V922" s="32"/>
      <c r="W922" s="32"/>
      <c r="X922" s="32"/>
      <c r="Z922" s="63"/>
      <c r="AA922" s="63"/>
      <c r="AB922" s="63"/>
      <c r="AC922" s="63"/>
      <c r="AI922" s="58"/>
      <c r="AN922" s="58"/>
    </row>
    <row r="923">
      <c r="E923" s="11"/>
      <c r="F923" s="7"/>
      <c r="G923" s="7"/>
      <c r="H923" s="7"/>
      <c r="I923" s="7"/>
      <c r="J923" s="58"/>
      <c r="K923" s="32"/>
      <c r="L923" s="32"/>
      <c r="M923" s="32"/>
      <c r="N923" s="32"/>
      <c r="O923" s="58"/>
      <c r="U923" s="32"/>
      <c r="V923" s="32"/>
      <c r="W923" s="32"/>
      <c r="X923" s="32"/>
      <c r="Z923" s="63"/>
      <c r="AA923" s="63"/>
      <c r="AB923" s="63"/>
      <c r="AC923" s="63"/>
      <c r="AI923" s="58"/>
      <c r="AN923" s="58"/>
    </row>
    <row r="924">
      <c r="E924" s="11"/>
      <c r="F924" s="7"/>
      <c r="G924" s="7"/>
      <c r="H924" s="7"/>
      <c r="I924" s="7"/>
      <c r="J924" s="58"/>
      <c r="K924" s="32"/>
      <c r="L924" s="32"/>
      <c r="M924" s="32"/>
      <c r="N924" s="32"/>
      <c r="O924" s="58"/>
      <c r="U924" s="32"/>
      <c r="V924" s="32"/>
      <c r="W924" s="32"/>
      <c r="X924" s="32"/>
      <c r="Z924" s="63"/>
      <c r="AA924" s="63"/>
      <c r="AB924" s="63"/>
      <c r="AC924" s="63"/>
      <c r="AI924" s="58"/>
      <c r="AN924" s="58"/>
    </row>
    <row r="925">
      <c r="E925" s="11"/>
      <c r="F925" s="7"/>
      <c r="G925" s="7"/>
      <c r="H925" s="7"/>
      <c r="I925" s="7"/>
      <c r="J925" s="58"/>
      <c r="K925" s="32"/>
      <c r="L925" s="32"/>
      <c r="M925" s="32"/>
      <c r="N925" s="32"/>
      <c r="O925" s="58"/>
      <c r="U925" s="32"/>
      <c r="V925" s="32"/>
      <c r="W925" s="32"/>
      <c r="X925" s="32"/>
      <c r="Z925" s="63"/>
      <c r="AA925" s="63"/>
      <c r="AB925" s="63"/>
      <c r="AC925" s="63"/>
      <c r="AI925" s="58"/>
      <c r="AN925" s="58"/>
    </row>
    <row r="926">
      <c r="E926" s="11"/>
      <c r="F926" s="7"/>
      <c r="G926" s="7"/>
      <c r="H926" s="7"/>
      <c r="I926" s="7"/>
      <c r="J926" s="58"/>
      <c r="K926" s="32"/>
      <c r="L926" s="32"/>
      <c r="M926" s="32"/>
      <c r="N926" s="32"/>
      <c r="O926" s="58"/>
      <c r="U926" s="32"/>
      <c r="V926" s="32"/>
      <c r="W926" s="32"/>
      <c r="X926" s="32"/>
      <c r="Z926" s="63"/>
      <c r="AA926" s="63"/>
      <c r="AB926" s="63"/>
      <c r="AC926" s="63"/>
      <c r="AI926" s="58"/>
      <c r="AN926" s="58"/>
    </row>
    <row r="927">
      <c r="E927" s="11"/>
      <c r="F927" s="7"/>
      <c r="G927" s="7"/>
      <c r="H927" s="7"/>
      <c r="I927" s="7"/>
      <c r="J927" s="58"/>
      <c r="K927" s="32"/>
      <c r="L927" s="32"/>
      <c r="M927" s="32"/>
      <c r="N927" s="32"/>
      <c r="O927" s="58"/>
      <c r="U927" s="32"/>
      <c r="V927" s="32"/>
      <c r="W927" s="32"/>
      <c r="X927" s="32"/>
      <c r="Z927" s="63"/>
      <c r="AA927" s="63"/>
      <c r="AB927" s="63"/>
      <c r="AC927" s="63"/>
      <c r="AI927" s="58"/>
      <c r="AN927" s="58"/>
    </row>
    <row r="928">
      <c r="E928" s="11"/>
      <c r="F928" s="7"/>
      <c r="G928" s="7"/>
      <c r="H928" s="7"/>
      <c r="I928" s="7"/>
      <c r="J928" s="58"/>
      <c r="K928" s="32"/>
      <c r="L928" s="32"/>
      <c r="M928" s="32"/>
      <c r="N928" s="32"/>
      <c r="O928" s="58"/>
      <c r="U928" s="32"/>
      <c r="V928" s="32"/>
      <c r="W928" s="32"/>
      <c r="X928" s="32"/>
      <c r="Z928" s="63"/>
      <c r="AA928" s="63"/>
      <c r="AB928" s="63"/>
      <c r="AC928" s="63"/>
      <c r="AI928" s="58"/>
      <c r="AN928" s="58"/>
    </row>
    <row r="929">
      <c r="E929" s="11"/>
      <c r="F929" s="7"/>
      <c r="G929" s="7"/>
      <c r="H929" s="7"/>
      <c r="I929" s="7"/>
      <c r="J929" s="58"/>
      <c r="K929" s="32"/>
      <c r="L929" s="32"/>
      <c r="M929" s="32"/>
      <c r="N929" s="32"/>
      <c r="O929" s="58"/>
      <c r="U929" s="32"/>
      <c r="V929" s="32"/>
      <c r="W929" s="32"/>
      <c r="X929" s="32"/>
      <c r="Z929" s="63"/>
      <c r="AA929" s="63"/>
      <c r="AB929" s="63"/>
      <c r="AC929" s="63"/>
      <c r="AI929" s="58"/>
      <c r="AN929" s="58"/>
    </row>
    <row r="930">
      <c r="E930" s="11"/>
      <c r="F930" s="7"/>
      <c r="G930" s="7"/>
      <c r="H930" s="7"/>
      <c r="I930" s="7"/>
      <c r="J930" s="58"/>
      <c r="K930" s="32"/>
      <c r="L930" s="32"/>
      <c r="M930" s="32"/>
      <c r="N930" s="32"/>
      <c r="O930" s="58"/>
      <c r="U930" s="32"/>
      <c r="V930" s="32"/>
      <c r="W930" s="32"/>
      <c r="X930" s="32"/>
      <c r="Z930" s="63"/>
      <c r="AA930" s="63"/>
      <c r="AB930" s="63"/>
      <c r="AC930" s="63"/>
      <c r="AI930" s="58"/>
      <c r="AN930" s="58"/>
    </row>
    <row r="931">
      <c r="E931" s="11"/>
      <c r="F931" s="7"/>
      <c r="G931" s="7"/>
      <c r="H931" s="7"/>
      <c r="I931" s="7"/>
      <c r="J931" s="58"/>
      <c r="K931" s="32"/>
      <c r="L931" s="32"/>
      <c r="M931" s="32"/>
      <c r="N931" s="32"/>
      <c r="O931" s="58"/>
      <c r="U931" s="32"/>
      <c r="V931" s="32"/>
      <c r="W931" s="32"/>
      <c r="X931" s="32"/>
      <c r="Z931" s="63"/>
      <c r="AA931" s="63"/>
      <c r="AB931" s="63"/>
      <c r="AC931" s="63"/>
      <c r="AI931" s="58"/>
      <c r="AN931" s="58"/>
    </row>
    <row r="932">
      <c r="E932" s="11"/>
      <c r="F932" s="7"/>
      <c r="G932" s="7"/>
      <c r="H932" s="7"/>
      <c r="I932" s="7"/>
      <c r="J932" s="58"/>
      <c r="K932" s="32"/>
      <c r="L932" s="32"/>
      <c r="M932" s="32"/>
      <c r="N932" s="32"/>
      <c r="O932" s="58"/>
      <c r="U932" s="32"/>
      <c r="V932" s="32"/>
      <c r="W932" s="32"/>
      <c r="X932" s="32"/>
      <c r="Z932" s="63"/>
      <c r="AA932" s="63"/>
      <c r="AB932" s="63"/>
      <c r="AC932" s="63"/>
      <c r="AI932" s="58"/>
      <c r="AN932" s="58"/>
    </row>
    <row r="933">
      <c r="E933" s="11"/>
      <c r="F933" s="7"/>
      <c r="G933" s="7"/>
      <c r="H933" s="7"/>
      <c r="I933" s="7"/>
      <c r="J933" s="58"/>
      <c r="K933" s="32"/>
      <c r="L933" s="32"/>
      <c r="M933" s="32"/>
      <c r="N933" s="32"/>
      <c r="O933" s="58"/>
      <c r="U933" s="32"/>
      <c r="V933" s="32"/>
      <c r="W933" s="32"/>
      <c r="X933" s="32"/>
      <c r="Z933" s="63"/>
      <c r="AA933" s="63"/>
      <c r="AB933" s="63"/>
      <c r="AC933" s="63"/>
      <c r="AI933" s="58"/>
      <c r="AN933" s="58"/>
    </row>
    <row r="934">
      <c r="E934" s="11"/>
      <c r="F934" s="7"/>
      <c r="G934" s="7"/>
      <c r="H934" s="7"/>
      <c r="I934" s="7"/>
      <c r="J934" s="58"/>
      <c r="K934" s="32"/>
      <c r="L934" s="32"/>
      <c r="M934" s="32"/>
      <c r="N934" s="32"/>
      <c r="O934" s="58"/>
      <c r="U934" s="32"/>
      <c r="V934" s="32"/>
      <c r="W934" s="32"/>
      <c r="X934" s="32"/>
      <c r="Z934" s="63"/>
      <c r="AA934" s="63"/>
      <c r="AB934" s="63"/>
      <c r="AC934" s="63"/>
      <c r="AI934" s="58"/>
      <c r="AN934" s="58"/>
    </row>
    <row r="935">
      <c r="E935" s="11"/>
      <c r="F935" s="7"/>
      <c r="G935" s="7"/>
      <c r="H935" s="7"/>
      <c r="I935" s="7"/>
      <c r="J935" s="58"/>
      <c r="K935" s="32"/>
      <c r="L935" s="32"/>
      <c r="M935" s="32"/>
      <c r="N935" s="32"/>
      <c r="O935" s="58"/>
      <c r="U935" s="32"/>
      <c r="V935" s="32"/>
      <c r="W935" s="32"/>
      <c r="X935" s="32"/>
      <c r="Z935" s="63"/>
      <c r="AA935" s="63"/>
      <c r="AB935" s="63"/>
      <c r="AC935" s="63"/>
      <c r="AI935" s="58"/>
      <c r="AN935" s="58"/>
    </row>
    <row r="936">
      <c r="E936" s="11"/>
      <c r="F936" s="7"/>
      <c r="G936" s="7"/>
      <c r="H936" s="7"/>
      <c r="I936" s="7"/>
      <c r="J936" s="58"/>
      <c r="K936" s="32"/>
      <c r="L936" s="32"/>
      <c r="M936" s="32"/>
      <c r="N936" s="32"/>
      <c r="O936" s="58"/>
      <c r="U936" s="32"/>
      <c r="V936" s="32"/>
      <c r="W936" s="32"/>
      <c r="X936" s="32"/>
      <c r="Z936" s="63"/>
      <c r="AA936" s="63"/>
      <c r="AB936" s="63"/>
      <c r="AC936" s="63"/>
      <c r="AI936" s="58"/>
      <c r="AN936" s="58"/>
    </row>
    <row r="937">
      <c r="E937" s="11"/>
      <c r="F937" s="7"/>
      <c r="G937" s="7"/>
      <c r="H937" s="7"/>
      <c r="I937" s="7"/>
      <c r="J937" s="58"/>
      <c r="K937" s="32"/>
      <c r="L937" s="32"/>
      <c r="M937" s="32"/>
      <c r="N937" s="32"/>
      <c r="O937" s="58"/>
      <c r="U937" s="32"/>
      <c r="V937" s="32"/>
      <c r="W937" s="32"/>
      <c r="X937" s="32"/>
      <c r="Z937" s="63"/>
      <c r="AA937" s="63"/>
      <c r="AB937" s="63"/>
      <c r="AC937" s="63"/>
      <c r="AI937" s="58"/>
      <c r="AN937" s="58"/>
    </row>
    <row r="938">
      <c r="E938" s="11"/>
      <c r="F938" s="7"/>
      <c r="G938" s="7"/>
      <c r="H938" s="7"/>
      <c r="I938" s="7"/>
      <c r="J938" s="58"/>
      <c r="K938" s="32"/>
      <c r="L938" s="32"/>
      <c r="M938" s="32"/>
      <c r="N938" s="32"/>
      <c r="O938" s="58"/>
      <c r="U938" s="32"/>
      <c r="V938" s="32"/>
      <c r="W938" s="32"/>
      <c r="X938" s="32"/>
      <c r="Z938" s="63"/>
      <c r="AA938" s="63"/>
      <c r="AB938" s="63"/>
      <c r="AC938" s="63"/>
      <c r="AI938" s="58"/>
      <c r="AN938" s="58"/>
    </row>
    <row r="939">
      <c r="E939" s="11"/>
      <c r="F939" s="7"/>
      <c r="G939" s="7"/>
      <c r="H939" s="7"/>
      <c r="I939" s="7"/>
      <c r="J939" s="58"/>
      <c r="K939" s="32"/>
      <c r="L939" s="32"/>
      <c r="M939" s="32"/>
      <c r="N939" s="32"/>
      <c r="O939" s="58"/>
      <c r="U939" s="32"/>
      <c r="V939" s="32"/>
      <c r="W939" s="32"/>
      <c r="X939" s="32"/>
      <c r="Z939" s="63"/>
      <c r="AA939" s="63"/>
      <c r="AB939" s="63"/>
      <c r="AC939" s="63"/>
      <c r="AI939" s="58"/>
      <c r="AN939" s="58"/>
    </row>
    <row r="940">
      <c r="E940" s="11"/>
      <c r="F940" s="7"/>
      <c r="G940" s="7"/>
      <c r="H940" s="7"/>
      <c r="I940" s="7"/>
      <c r="J940" s="58"/>
      <c r="K940" s="32"/>
      <c r="L940" s="32"/>
      <c r="M940" s="32"/>
      <c r="N940" s="32"/>
      <c r="O940" s="58"/>
      <c r="U940" s="32"/>
      <c r="V940" s="32"/>
      <c r="W940" s="32"/>
      <c r="X940" s="32"/>
      <c r="Z940" s="63"/>
      <c r="AA940" s="63"/>
      <c r="AB940" s="63"/>
      <c r="AC940" s="63"/>
      <c r="AI940" s="58"/>
      <c r="AN940" s="58"/>
    </row>
    <row r="941">
      <c r="E941" s="11"/>
      <c r="F941" s="7"/>
      <c r="G941" s="7"/>
      <c r="H941" s="7"/>
      <c r="I941" s="7"/>
      <c r="J941" s="58"/>
      <c r="K941" s="32"/>
      <c r="L941" s="32"/>
      <c r="M941" s="32"/>
      <c r="N941" s="32"/>
      <c r="O941" s="58"/>
      <c r="U941" s="32"/>
      <c r="V941" s="32"/>
      <c r="W941" s="32"/>
      <c r="X941" s="32"/>
      <c r="Z941" s="63"/>
      <c r="AA941" s="63"/>
      <c r="AB941" s="63"/>
      <c r="AC941" s="63"/>
      <c r="AI941" s="58"/>
      <c r="AN941" s="58"/>
    </row>
    <row r="942">
      <c r="E942" s="11"/>
      <c r="F942" s="7"/>
      <c r="G942" s="7"/>
      <c r="H942" s="7"/>
      <c r="I942" s="7"/>
      <c r="J942" s="58"/>
      <c r="K942" s="32"/>
      <c r="L942" s="32"/>
      <c r="M942" s="32"/>
      <c r="N942" s="32"/>
      <c r="O942" s="58"/>
      <c r="U942" s="32"/>
      <c r="V942" s="32"/>
      <c r="W942" s="32"/>
      <c r="X942" s="32"/>
      <c r="Z942" s="63"/>
      <c r="AA942" s="63"/>
      <c r="AB942" s="63"/>
      <c r="AC942" s="63"/>
      <c r="AI942" s="58"/>
      <c r="AN942" s="58"/>
    </row>
    <row r="943">
      <c r="E943" s="11"/>
      <c r="F943" s="7"/>
      <c r="G943" s="7"/>
      <c r="H943" s="7"/>
      <c r="I943" s="7"/>
      <c r="J943" s="58"/>
      <c r="K943" s="32"/>
      <c r="L943" s="32"/>
      <c r="M943" s="32"/>
      <c r="N943" s="32"/>
      <c r="O943" s="58"/>
      <c r="U943" s="32"/>
      <c r="V943" s="32"/>
      <c r="W943" s="32"/>
      <c r="X943" s="32"/>
      <c r="Z943" s="63"/>
      <c r="AA943" s="63"/>
      <c r="AB943" s="63"/>
      <c r="AC943" s="63"/>
      <c r="AI943" s="58"/>
      <c r="AN943" s="58"/>
    </row>
    <row r="944">
      <c r="E944" s="11"/>
      <c r="F944" s="7"/>
      <c r="G944" s="7"/>
      <c r="H944" s="7"/>
      <c r="I944" s="7"/>
      <c r="J944" s="58"/>
      <c r="K944" s="32"/>
      <c r="L944" s="32"/>
      <c r="M944" s="32"/>
      <c r="N944" s="32"/>
      <c r="O944" s="58"/>
      <c r="U944" s="32"/>
      <c r="V944" s="32"/>
      <c r="W944" s="32"/>
      <c r="X944" s="32"/>
      <c r="Z944" s="63"/>
      <c r="AA944" s="63"/>
      <c r="AB944" s="63"/>
      <c r="AC944" s="63"/>
      <c r="AI944" s="58"/>
      <c r="AN944" s="58"/>
    </row>
    <row r="945">
      <c r="E945" s="11"/>
      <c r="F945" s="7"/>
      <c r="G945" s="7"/>
      <c r="H945" s="7"/>
      <c r="I945" s="7"/>
      <c r="J945" s="58"/>
      <c r="K945" s="32"/>
      <c r="L945" s="32"/>
      <c r="M945" s="32"/>
      <c r="N945" s="32"/>
      <c r="O945" s="58"/>
      <c r="U945" s="32"/>
      <c r="V945" s="32"/>
      <c r="W945" s="32"/>
      <c r="X945" s="32"/>
      <c r="Z945" s="63"/>
      <c r="AA945" s="63"/>
      <c r="AB945" s="63"/>
      <c r="AC945" s="63"/>
      <c r="AI945" s="58"/>
      <c r="AN945" s="58"/>
    </row>
    <row r="946">
      <c r="E946" s="11"/>
      <c r="F946" s="7"/>
      <c r="G946" s="7"/>
      <c r="H946" s="7"/>
      <c r="I946" s="7"/>
      <c r="J946" s="58"/>
      <c r="K946" s="32"/>
      <c r="L946" s="32"/>
      <c r="M946" s="32"/>
      <c r="N946" s="32"/>
      <c r="O946" s="58"/>
      <c r="U946" s="32"/>
      <c r="V946" s="32"/>
      <c r="W946" s="32"/>
      <c r="X946" s="32"/>
      <c r="Z946" s="63"/>
      <c r="AA946" s="63"/>
      <c r="AB946" s="63"/>
      <c r="AC946" s="63"/>
      <c r="AI946" s="58"/>
      <c r="AN946" s="58"/>
    </row>
    <row r="947">
      <c r="E947" s="11"/>
      <c r="F947" s="7"/>
      <c r="G947" s="7"/>
      <c r="H947" s="7"/>
      <c r="I947" s="7"/>
      <c r="J947" s="58"/>
      <c r="K947" s="32"/>
      <c r="L947" s="32"/>
      <c r="M947" s="32"/>
      <c r="N947" s="32"/>
      <c r="O947" s="58"/>
      <c r="U947" s="32"/>
      <c r="V947" s="32"/>
      <c r="W947" s="32"/>
      <c r="X947" s="32"/>
      <c r="Z947" s="63"/>
      <c r="AA947" s="63"/>
      <c r="AB947" s="63"/>
      <c r="AC947" s="63"/>
      <c r="AI947" s="58"/>
      <c r="AN947" s="58"/>
    </row>
    <row r="948">
      <c r="E948" s="11"/>
      <c r="F948" s="7"/>
      <c r="G948" s="7"/>
      <c r="H948" s="7"/>
      <c r="I948" s="7"/>
      <c r="J948" s="58"/>
      <c r="K948" s="32"/>
      <c r="L948" s="32"/>
      <c r="M948" s="32"/>
      <c r="N948" s="32"/>
      <c r="O948" s="58"/>
      <c r="U948" s="32"/>
      <c r="V948" s="32"/>
      <c r="W948" s="32"/>
      <c r="X948" s="32"/>
      <c r="Z948" s="63"/>
      <c r="AA948" s="63"/>
      <c r="AB948" s="63"/>
      <c r="AC948" s="63"/>
      <c r="AI948" s="58"/>
      <c r="AN948" s="58"/>
    </row>
    <row r="949">
      <c r="E949" s="11"/>
      <c r="F949" s="7"/>
      <c r="G949" s="7"/>
      <c r="H949" s="7"/>
      <c r="I949" s="7"/>
      <c r="J949" s="58"/>
      <c r="K949" s="32"/>
      <c r="L949" s="32"/>
      <c r="M949" s="32"/>
      <c r="N949" s="32"/>
      <c r="O949" s="58"/>
      <c r="U949" s="32"/>
      <c r="V949" s="32"/>
      <c r="W949" s="32"/>
      <c r="X949" s="32"/>
      <c r="Z949" s="63"/>
      <c r="AA949" s="63"/>
      <c r="AB949" s="63"/>
      <c r="AC949" s="63"/>
      <c r="AI949" s="58"/>
      <c r="AN949" s="58"/>
    </row>
    <row r="950">
      <c r="E950" s="11"/>
      <c r="F950" s="7"/>
      <c r="G950" s="7"/>
      <c r="H950" s="7"/>
      <c r="I950" s="7"/>
      <c r="J950" s="58"/>
      <c r="K950" s="32"/>
      <c r="L950" s="32"/>
      <c r="M950" s="32"/>
      <c r="N950" s="32"/>
      <c r="O950" s="58"/>
      <c r="U950" s="32"/>
      <c r="V950" s="32"/>
      <c r="W950" s="32"/>
      <c r="X950" s="32"/>
      <c r="Z950" s="63"/>
      <c r="AA950" s="63"/>
      <c r="AB950" s="63"/>
      <c r="AC950" s="63"/>
      <c r="AI950" s="58"/>
      <c r="AN950" s="58"/>
    </row>
    <row r="951">
      <c r="E951" s="11"/>
      <c r="F951" s="7"/>
      <c r="G951" s="7"/>
      <c r="H951" s="7"/>
      <c r="I951" s="7"/>
      <c r="J951" s="58"/>
      <c r="K951" s="32"/>
      <c r="L951" s="32"/>
      <c r="M951" s="32"/>
      <c r="N951" s="32"/>
      <c r="O951" s="58"/>
      <c r="U951" s="32"/>
      <c r="V951" s="32"/>
      <c r="W951" s="32"/>
      <c r="X951" s="32"/>
      <c r="Z951" s="63"/>
      <c r="AA951" s="63"/>
      <c r="AB951" s="63"/>
      <c r="AC951" s="63"/>
      <c r="AI951" s="58"/>
      <c r="AN951" s="58"/>
    </row>
    <row r="952">
      <c r="E952" s="11"/>
      <c r="F952" s="7"/>
      <c r="G952" s="7"/>
      <c r="H952" s="7"/>
      <c r="I952" s="7"/>
      <c r="J952" s="58"/>
      <c r="K952" s="32"/>
      <c r="L952" s="32"/>
      <c r="M952" s="32"/>
      <c r="N952" s="32"/>
      <c r="O952" s="58"/>
      <c r="U952" s="32"/>
      <c r="V952" s="32"/>
      <c r="W952" s="32"/>
      <c r="X952" s="32"/>
      <c r="Z952" s="63"/>
      <c r="AA952" s="63"/>
      <c r="AB952" s="63"/>
      <c r="AC952" s="63"/>
      <c r="AI952" s="58"/>
      <c r="AN952" s="58"/>
    </row>
    <row r="953">
      <c r="E953" s="11"/>
      <c r="F953" s="7"/>
      <c r="G953" s="7"/>
      <c r="H953" s="7"/>
      <c r="I953" s="7"/>
      <c r="J953" s="58"/>
      <c r="K953" s="32"/>
      <c r="L953" s="32"/>
      <c r="M953" s="32"/>
      <c r="N953" s="32"/>
      <c r="O953" s="58"/>
      <c r="U953" s="32"/>
      <c r="V953" s="32"/>
      <c r="W953" s="32"/>
      <c r="X953" s="32"/>
      <c r="Z953" s="63"/>
      <c r="AA953" s="63"/>
      <c r="AB953" s="63"/>
      <c r="AC953" s="63"/>
      <c r="AI953" s="58"/>
      <c r="AN953" s="58"/>
    </row>
    <row r="954">
      <c r="E954" s="11"/>
      <c r="F954" s="7"/>
      <c r="G954" s="7"/>
      <c r="H954" s="7"/>
      <c r="I954" s="7"/>
      <c r="J954" s="58"/>
      <c r="K954" s="32"/>
      <c r="L954" s="32"/>
      <c r="M954" s="32"/>
      <c r="N954" s="32"/>
      <c r="O954" s="58"/>
      <c r="U954" s="32"/>
      <c r="V954" s="32"/>
      <c r="W954" s="32"/>
      <c r="X954" s="32"/>
      <c r="Z954" s="63"/>
      <c r="AA954" s="63"/>
      <c r="AB954" s="63"/>
      <c r="AC954" s="63"/>
      <c r="AI954" s="58"/>
      <c r="AN954" s="58"/>
    </row>
    <row r="955">
      <c r="E955" s="11"/>
      <c r="F955" s="7"/>
      <c r="G955" s="7"/>
      <c r="H955" s="7"/>
      <c r="I955" s="7"/>
      <c r="J955" s="58"/>
      <c r="K955" s="32"/>
      <c r="L955" s="32"/>
      <c r="M955" s="32"/>
      <c r="N955" s="32"/>
      <c r="O955" s="58"/>
      <c r="U955" s="32"/>
      <c r="V955" s="32"/>
      <c r="W955" s="32"/>
      <c r="X955" s="32"/>
      <c r="Z955" s="63"/>
      <c r="AA955" s="63"/>
      <c r="AB955" s="63"/>
      <c r="AC955" s="63"/>
      <c r="AI955" s="58"/>
      <c r="AN955" s="58"/>
    </row>
    <row r="956">
      <c r="E956" s="11"/>
      <c r="F956" s="7"/>
      <c r="G956" s="7"/>
      <c r="H956" s="7"/>
      <c r="I956" s="7"/>
      <c r="J956" s="58"/>
      <c r="K956" s="32"/>
      <c r="L956" s="32"/>
      <c r="M956" s="32"/>
      <c r="N956" s="32"/>
      <c r="O956" s="58"/>
      <c r="U956" s="32"/>
      <c r="V956" s="32"/>
      <c r="W956" s="32"/>
      <c r="X956" s="32"/>
      <c r="Z956" s="63"/>
      <c r="AA956" s="63"/>
      <c r="AB956" s="63"/>
      <c r="AC956" s="63"/>
      <c r="AI956" s="58"/>
      <c r="AN956" s="58"/>
    </row>
    <row r="957">
      <c r="E957" s="11"/>
      <c r="F957" s="7"/>
      <c r="G957" s="7"/>
      <c r="H957" s="7"/>
      <c r="I957" s="7"/>
      <c r="J957" s="58"/>
      <c r="K957" s="32"/>
      <c r="L957" s="32"/>
      <c r="M957" s="32"/>
      <c r="N957" s="32"/>
      <c r="O957" s="58"/>
      <c r="U957" s="32"/>
      <c r="V957" s="32"/>
      <c r="W957" s="32"/>
      <c r="X957" s="32"/>
      <c r="Z957" s="63"/>
      <c r="AA957" s="63"/>
      <c r="AB957" s="63"/>
      <c r="AC957" s="63"/>
      <c r="AI957" s="58"/>
      <c r="AN957" s="58"/>
    </row>
    <row r="958">
      <c r="E958" s="11"/>
      <c r="F958" s="7"/>
      <c r="G958" s="7"/>
      <c r="H958" s="7"/>
      <c r="I958" s="7"/>
      <c r="J958" s="58"/>
      <c r="K958" s="32"/>
      <c r="L958" s="32"/>
      <c r="M958" s="32"/>
      <c r="N958" s="32"/>
      <c r="O958" s="58"/>
      <c r="U958" s="32"/>
      <c r="V958" s="32"/>
      <c r="W958" s="32"/>
      <c r="X958" s="32"/>
      <c r="Z958" s="63"/>
      <c r="AA958" s="63"/>
      <c r="AB958" s="63"/>
      <c r="AC958" s="63"/>
      <c r="AI958" s="58"/>
      <c r="AN958" s="58"/>
    </row>
    <row r="959">
      <c r="E959" s="11"/>
      <c r="F959" s="7"/>
      <c r="G959" s="7"/>
      <c r="H959" s="7"/>
      <c r="I959" s="7"/>
      <c r="J959" s="58"/>
      <c r="K959" s="32"/>
      <c r="L959" s="32"/>
      <c r="M959" s="32"/>
      <c r="N959" s="32"/>
      <c r="O959" s="58"/>
      <c r="U959" s="32"/>
      <c r="V959" s="32"/>
      <c r="W959" s="32"/>
      <c r="X959" s="32"/>
      <c r="Z959" s="63"/>
      <c r="AA959" s="63"/>
      <c r="AB959" s="63"/>
      <c r="AC959" s="63"/>
      <c r="AI959" s="58"/>
      <c r="AN959" s="58"/>
    </row>
    <row r="960">
      <c r="E960" s="11"/>
      <c r="F960" s="7"/>
      <c r="G960" s="7"/>
      <c r="H960" s="7"/>
      <c r="I960" s="7"/>
      <c r="J960" s="58"/>
      <c r="K960" s="32"/>
      <c r="L960" s="32"/>
      <c r="M960" s="32"/>
      <c r="N960" s="32"/>
      <c r="O960" s="58"/>
      <c r="U960" s="32"/>
      <c r="V960" s="32"/>
      <c r="W960" s="32"/>
      <c r="X960" s="32"/>
      <c r="Z960" s="63"/>
      <c r="AA960" s="63"/>
      <c r="AB960" s="63"/>
      <c r="AC960" s="63"/>
      <c r="AI960" s="58"/>
      <c r="AN960" s="58"/>
    </row>
    <row r="961">
      <c r="E961" s="11"/>
      <c r="F961" s="7"/>
      <c r="G961" s="7"/>
      <c r="H961" s="7"/>
      <c r="I961" s="7"/>
      <c r="J961" s="58"/>
      <c r="K961" s="32"/>
      <c r="L961" s="32"/>
      <c r="M961" s="32"/>
      <c r="N961" s="32"/>
      <c r="O961" s="58"/>
      <c r="U961" s="32"/>
      <c r="V961" s="32"/>
      <c r="W961" s="32"/>
      <c r="X961" s="32"/>
      <c r="Z961" s="63"/>
      <c r="AA961" s="63"/>
      <c r="AB961" s="63"/>
      <c r="AC961" s="63"/>
      <c r="AI961" s="58"/>
      <c r="AN961" s="58"/>
    </row>
    <row r="962">
      <c r="E962" s="11"/>
      <c r="F962" s="7"/>
      <c r="G962" s="7"/>
      <c r="H962" s="7"/>
      <c r="I962" s="7"/>
      <c r="J962" s="58"/>
      <c r="K962" s="32"/>
      <c r="L962" s="32"/>
      <c r="M962" s="32"/>
      <c r="N962" s="32"/>
      <c r="O962" s="58"/>
      <c r="U962" s="32"/>
      <c r="V962" s="32"/>
      <c r="W962" s="32"/>
      <c r="X962" s="32"/>
      <c r="Z962" s="63"/>
      <c r="AA962" s="63"/>
      <c r="AB962" s="63"/>
      <c r="AC962" s="63"/>
      <c r="AI962" s="58"/>
      <c r="AN962" s="58"/>
    </row>
    <row r="963">
      <c r="E963" s="11"/>
      <c r="F963" s="7"/>
      <c r="G963" s="7"/>
      <c r="H963" s="7"/>
      <c r="I963" s="7"/>
      <c r="J963" s="58"/>
      <c r="K963" s="32"/>
      <c r="L963" s="32"/>
      <c r="M963" s="32"/>
      <c r="N963" s="32"/>
      <c r="O963" s="58"/>
      <c r="U963" s="32"/>
      <c r="V963" s="32"/>
      <c r="W963" s="32"/>
      <c r="X963" s="32"/>
      <c r="Z963" s="63"/>
      <c r="AA963" s="63"/>
      <c r="AB963" s="63"/>
      <c r="AC963" s="63"/>
      <c r="AI963" s="58"/>
      <c r="AN963" s="58"/>
    </row>
    <row r="964">
      <c r="E964" s="11"/>
      <c r="F964" s="7"/>
      <c r="G964" s="7"/>
      <c r="H964" s="7"/>
      <c r="I964" s="7"/>
      <c r="J964" s="58"/>
      <c r="K964" s="32"/>
      <c r="L964" s="32"/>
      <c r="M964" s="32"/>
      <c r="N964" s="32"/>
      <c r="O964" s="58"/>
      <c r="U964" s="32"/>
      <c r="V964" s="32"/>
      <c r="W964" s="32"/>
      <c r="X964" s="32"/>
      <c r="Z964" s="63"/>
      <c r="AA964" s="63"/>
      <c r="AB964" s="63"/>
      <c r="AC964" s="63"/>
      <c r="AI964" s="58"/>
      <c r="AN964" s="58"/>
    </row>
    <row r="965">
      <c r="E965" s="11"/>
      <c r="F965" s="7"/>
      <c r="G965" s="7"/>
      <c r="H965" s="7"/>
      <c r="I965" s="7"/>
      <c r="J965" s="58"/>
      <c r="K965" s="32"/>
      <c r="L965" s="32"/>
      <c r="M965" s="32"/>
      <c r="N965" s="32"/>
      <c r="O965" s="58"/>
      <c r="U965" s="32"/>
      <c r="V965" s="32"/>
      <c r="W965" s="32"/>
      <c r="X965" s="32"/>
      <c r="Z965" s="63"/>
      <c r="AA965" s="63"/>
      <c r="AB965" s="63"/>
      <c r="AC965" s="63"/>
      <c r="AI965" s="58"/>
      <c r="AN965" s="58"/>
    </row>
    <row r="966">
      <c r="E966" s="11"/>
      <c r="F966" s="7"/>
      <c r="G966" s="7"/>
      <c r="H966" s="7"/>
      <c r="I966" s="7"/>
      <c r="J966" s="58"/>
      <c r="K966" s="32"/>
      <c r="L966" s="32"/>
      <c r="M966" s="32"/>
      <c r="N966" s="32"/>
      <c r="O966" s="58"/>
      <c r="U966" s="32"/>
      <c r="V966" s="32"/>
      <c r="W966" s="32"/>
      <c r="X966" s="32"/>
      <c r="Z966" s="63"/>
      <c r="AA966" s="63"/>
      <c r="AB966" s="63"/>
      <c r="AC966" s="63"/>
      <c r="AI966" s="58"/>
      <c r="AN966" s="58"/>
    </row>
    <row r="967">
      <c r="E967" s="11"/>
      <c r="F967" s="7"/>
      <c r="G967" s="7"/>
      <c r="H967" s="7"/>
      <c r="I967" s="7"/>
      <c r="J967" s="58"/>
      <c r="K967" s="32"/>
      <c r="L967" s="32"/>
      <c r="M967" s="32"/>
      <c r="N967" s="32"/>
      <c r="O967" s="58"/>
      <c r="U967" s="32"/>
      <c r="V967" s="32"/>
      <c r="W967" s="32"/>
      <c r="X967" s="32"/>
      <c r="Z967" s="63"/>
      <c r="AA967" s="63"/>
      <c r="AB967" s="63"/>
      <c r="AC967" s="63"/>
      <c r="AI967" s="58"/>
      <c r="AN967" s="58"/>
    </row>
    <row r="968">
      <c r="E968" s="11"/>
      <c r="F968" s="7"/>
      <c r="G968" s="7"/>
      <c r="H968" s="7"/>
      <c r="I968" s="7"/>
      <c r="J968" s="58"/>
      <c r="K968" s="32"/>
      <c r="L968" s="32"/>
      <c r="M968" s="32"/>
      <c r="N968" s="32"/>
      <c r="O968" s="58"/>
      <c r="U968" s="32"/>
      <c r="V968" s="32"/>
      <c r="W968" s="32"/>
      <c r="X968" s="32"/>
      <c r="Z968" s="63"/>
      <c r="AA968" s="63"/>
      <c r="AB968" s="63"/>
      <c r="AC968" s="63"/>
      <c r="AI968" s="58"/>
      <c r="AN968" s="58"/>
    </row>
    <row r="969">
      <c r="E969" s="11"/>
      <c r="F969" s="7"/>
      <c r="G969" s="7"/>
      <c r="H969" s="7"/>
      <c r="I969" s="7"/>
      <c r="J969" s="58"/>
      <c r="K969" s="32"/>
      <c r="L969" s="32"/>
      <c r="M969" s="32"/>
      <c r="N969" s="32"/>
      <c r="O969" s="58"/>
      <c r="U969" s="32"/>
      <c r="V969" s="32"/>
      <c r="W969" s="32"/>
      <c r="X969" s="32"/>
      <c r="Z969" s="63"/>
      <c r="AA969" s="63"/>
      <c r="AB969" s="63"/>
      <c r="AC969" s="63"/>
      <c r="AI969" s="58"/>
      <c r="AN969" s="58"/>
    </row>
    <row r="970">
      <c r="E970" s="11"/>
      <c r="F970" s="7"/>
      <c r="G970" s="7"/>
      <c r="H970" s="7"/>
      <c r="I970" s="7"/>
      <c r="J970" s="58"/>
      <c r="K970" s="32"/>
      <c r="L970" s="32"/>
      <c r="M970" s="32"/>
      <c r="N970" s="32"/>
      <c r="O970" s="58"/>
      <c r="U970" s="32"/>
      <c r="V970" s="32"/>
      <c r="W970" s="32"/>
      <c r="X970" s="32"/>
      <c r="Z970" s="63"/>
      <c r="AA970" s="63"/>
      <c r="AB970" s="63"/>
      <c r="AC970" s="63"/>
      <c r="AI970" s="58"/>
      <c r="AN970" s="58"/>
    </row>
    <row r="971">
      <c r="E971" s="11"/>
      <c r="F971" s="7"/>
      <c r="G971" s="7"/>
      <c r="H971" s="7"/>
      <c r="I971" s="7"/>
      <c r="J971" s="58"/>
      <c r="K971" s="32"/>
      <c r="L971" s="32"/>
      <c r="M971" s="32"/>
      <c r="N971" s="32"/>
      <c r="O971" s="58"/>
      <c r="U971" s="32"/>
      <c r="V971" s="32"/>
      <c r="W971" s="32"/>
      <c r="X971" s="32"/>
      <c r="Z971" s="63"/>
      <c r="AA971" s="63"/>
      <c r="AB971" s="63"/>
      <c r="AC971" s="63"/>
      <c r="AI971" s="58"/>
      <c r="AN971" s="58"/>
    </row>
    <row r="972">
      <c r="E972" s="11"/>
      <c r="F972" s="7"/>
      <c r="G972" s="7"/>
      <c r="H972" s="7"/>
      <c r="I972" s="7"/>
      <c r="J972" s="58"/>
      <c r="K972" s="32"/>
      <c r="L972" s="32"/>
      <c r="M972" s="32"/>
      <c r="N972" s="32"/>
      <c r="O972" s="58"/>
      <c r="U972" s="32"/>
      <c r="V972" s="32"/>
      <c r="W972" s="32"/>
      <c r="X972" s="32"/>
      <c r="Z972" s="63"/>
      <c r="AA972" s="63"/>
      <c r="AB972" s="63"/>
      <c r="AC972" s="63"/>
      <c r="AI972" s="58"/>
      <c r="AN972" s="58"/>
    </row>
    <row r="973">
      <c r="E973" s="11"/>
      <c r="F973" s="7"/>
      <c r="G973" s="7"/>
      <c r="H973" s="7"/>
      <c r="I973" s="7"/>
      <c r="J973" s="58"/>
      <c r="K973" s="32"/>
      <c r="L973" s="32"/>
      <c r="M973" s="32"/>
      <c r="N973" s="32"/>
      <c r="O973" s="58"/>
      <c r="U973" s="32"/>
      <c r="V973" s="32"/>
      <c r="W973" s="32"/>
      <c r="X973" s="32"/>
      <c r="Z973" s="63"/>
      <c r="AA973" s="63"/>
      <c r="AB973" s="63"/>
      <c r="AC973" s="63"/>
      <c r="AI973" s="58"/>
      <c r="AN973" s="58"/>
    </row>
    <row r="974">
      <c r="E974" s="11"/>
      <c r="F974" s="7"/>
      <c r="G974" s="7"/>
      <c r="H974" s="7"/>
      <c r="I974" s="7"/>
      <c r="J974" s="58"/>
      <c r="K974" s="32"/>
      <c r="L974" s="32"/>
      <c r="M974" s="32"/>
      <c r="N974" s="32"/>
      <c r="O974" s="58"/>
      <c r="U974" s="32"/>
      <c r="V974" s="32"/>
      <c r="W974" s="32"/>
      <c r="X974" s="32"/>
      <c r="Z974" s="63"/>
      <c r="AA974" s="63"/>
      <c r="AB974" s="63"/>
      <c r="AC974" s="63"/>
      <c r="AI974" s="58"/>
      <c r="AN974" s="58"/>
    </row>
    <row r="975">
      <c r="E975" s="11"/>
      <c r="F975" s="7"/>
      <c r="G975" s="7"/>
      <c r="H975" s="7"/>
      <c r="I975" s="7"/>
      <c r="J975" s="58"/>
      <c r="K975" s="32"/>
      <c r="L975" s="32"/>
      <c r="M975" s="32"/>
      <c r="N975" s="32"/>
      <c r="O975" s="58"/>
      <c r="U975" s="32"/>
      <c r="V975" s="32"/>
      <c r="W975" s="32"/>
      <c r="X975" s="32"/>
      <c r="Z975" s="63"/>
      <c r="AA975" s="63"/>
      <c r="AB975" s="63"/>
      <c r="AC975" s="63"/>
      <c r="AI975" s="58"/>
      <c r="AN975" s="58"/>
    </row>
    <row r="976">
      <c r="E976" s="11"/>
      <c r="F976" s="7"/>
      <c r="G976" s="7"/>
      <c r="H976" s="7"/>
      <c r="I976" s="7"/>
      <c r="J976" s="58"/>
      <c r="K976" s="32"/>
      <c r="L976" s="32"/>
      <c r="M976" s="32"/>
      <c r="N976" s="32"/>
      <c r="O976" s="58"/>
      <c r="U976" s="32"/>
      <c r="V976" s="32"/>
      <c r="W976" s="32"/>
      <c r="X976" s="32"/>
      <c r="Z976" s="63"/>
      <c r="AA976" s="63"/>
      <c r="AB976" s="63"/>
      <c r="AC976" s="63"/>
      <c r="AI976" s="58"/>
      <c r="AN976" s="58"/>
    </row>
    <row r="977">
      <c r="E977" s="11"/>
      <c r="F977" s="7"/>
      <c r="G977" s="7"/>
      <c r="H977" s="7"/>
      <c r="I977" s="7"/>
      <c r="J977" s="58"/>
      <c r="K977" s="32"/>
      <c r="L977" s="32"/>
      <c r="M977" s="32"/>
      <c r="N977" s="32"/>
      <c r="O977" s="58"/>
      <c r="U977" s="32"/>
      <c r="V977" s="32"/>
      <c r="W977" s="32"/>
      <c r="X977" s="32"/>
      <c r="Z977" s="63"/>
      <c r="AA977" s="63"/>
      <c r="AB977" s="63"/>
      <c r="AC977" s="63"/>
      <c r="AI977" s="58"/>
      <c r="AN977" s="58"/>
    </row>
    <row r="978">
      <c r="E978" s="11"/>
      <c r="F978" s="7"/>
      <c r="G978" s="7"/>
      <c r="H978" s="7"/>
      <c r="I978" s="7"/>
      <c r="J978" s="58"/>
      <c r="K978" s="32"/>
      <c r="L978" s="32"/>
      <c r="M978" s="32"/>
      <c r="N978" s="32"/>
      <c r="O978" s="58"/>
      <c r="U978" s="32"/>
      <c r="V978" s="32"/>
      <c r="W978" s="32"/>
      <c r="X978" s="32"/>
      <c r="Z978" s="63"/>
      <c r="AA978" s="63"/>
      <c r="AB978" s="63"/>
      <c r="AC978" s="63"/>
      <c r="AI978" s="58"/>
      <c r="AN978" s="58"/>
    </row>
    <row r="979">
      <c r="E979" s="11"/>
      <c r="F979" s="7"/>
      <c r="G979" s="7"/>
      <c r="H979" s="7"/>
      <c r="I979" s="7"/>
      <c r="J979" s="58"/>
      <c r="K979" s="32"/>
      <c r="L979" s="32"/>
      <c r="M979" s="32"/>
      <c r="N979" s="32"/>
      <c r="O979" s="58"/>
      <c r="U979" s="32"/>
      <c r="V979" s="32"/>
      <c r="W979" s="32"/>
      <c r="X979" s="32"/>
      <c r="Z979" s="63"/>
      <c r="AA979" s="63"/>
      <c r="AB979" s="63"/>
      <c r="AC979" s="63"/>
      <c r="AI979" s="58"/>
      <c r="AN979" s="58"/>
    </row>
    <row r="980">
      <c r="E980" s="11"/>
      <c r="F980" s="7"/>
      <c r="G980" s="7"/>
      <c r="H980" s="7"/>
      <c r="I980" s="7"/>
      <c r="J980" s="58"/>
      <c r="K980" s="32"/>
      <c r="L980" s="32"/>
      <c r="M980" s="32"/>
      <c r="N980" s="32"/>
      <c r="O980" s="58"/>
      <c r="U980" s="32"/>
      <c r="V980" s="32"/>
      <c r="W980" s="32"/>
      <c r="X980" s="32"/>
      <c r="Z980" s="63"/>
      <c r="AA980" s="63"/>
      <c r="AB980" s="63"/>
      <c r="AC980" s="63"/>
      <c r="AI980" s="58"/>
      <c r="AN980" s="58"/>
    </row>
    <row r="981">
      <c r="E981" s="11"/>
      <c r="F981" s="7"/>
      <c r="G981" s="7"/>
      <c r="H981" s="7"/>
      <c r="I981" s="7"/>
      <c r="J981" s="58"/>
      <c r="K981" s="32"/>
      <c r="L981" s="32"/>
      <c r="M981" s="32"/>
      <c r="N981" s="32"/>
      <c r="O981" s="58"/>
      <c r="U981" s="32"/>
      <c r="V981" s="32"/>
      <c r="W981" s="32"/>
      <c r="X981" s="32"/>
      <c r="Z981" s="63"/>
      <c r="AA981" s="63"/>
      <c r="AB981" s="63"/>
      <c r="AC981" s="63"/>
      <c r="AI981" s="58"/>
      <c r="AN981" s="58"/>
    </row>
    <row r="982">
      <c r="E982" s="11"/>
      <c r="F982" s="7"/>
      <c r="G982" s="7"/>
      <c r="H982" s="7"/>
      <c r="I982" s="7"/>
      <c r="J982" s="58"/>
      <c r="K982" s="32"/>
      <c r="L982" s="32"/>
      <c r="M982" s="32"/>
      <c r="N982" s="32"/>
      <c r="O982" s="58"/>
      <c r="U982" s="32"/>
      <c r="V982" s="32"/>
      <c r="W982" s="32"/>
      <c r="X982" s="32"/>
      <c r="Z982" s="63"/>
      <c r="AA982" s="63"/>
      <c r="AB982" s="63"/>
      <c r="AC982" s="63"/>
      <c r="AI982" s="58"/>
      <c r="AN982" s="58"/>
    </row>
    <row r="983">
      <c r="E983" s="11"/>
      <c r="F983" s="7"/>
      <c r="G983" s="7"/>
      <c r="H983" s="7"/>
      <c r="I983" s="7"/>
      <c r="J983" s="58"/>
      <c r="K983" s="32"/>
      <c r="L983" s="32"/>
      <c r="M983" s="32"/>
      <c r="N983" s="32"/>
      <c r="O983" s="58"/>
      <c r="U983" s="32"/>
      <c r="V983" s="32"/>
      <c r="W983" s="32"/>
      <c r="X983" s="32"/>
      <c r="Z983" s="63"/>
      <c r="AA983" s="63"/>
      <c r="AB983" s="63"/>
      <c r="AC983" s="63"/>
      <c r="AI983" s="58"/>
      <c r="AN983" s="58"/>
    </row>
    <row r="984">
      <c r="E984" s="11"/>
      <c r="F984" s="7"/>
      <c r="G984" s="7"/>
      <c r="H984" s="7"/>
      <c r="I984" s="7"/>
      <c r="J984" s="58"/>
      <c r="K984" s="32"/>
      <c r="L984" s="32"/>
      <c r="M984" s="32"/>
      <c r="N984" s="32"/>
      <c r="O984" s="58"/>
      <c r="U984" s="32"/>
      <c r="V984" s="32"/>
      <c r="W984" s="32"/>
      <c r="X984" s="32"/>
      <c r="Z984" s="63"/>
      <c r="AA984" s="63"/>
      <c r="AB984" s="63"/>
      <c r="AC984" s="63"/>
      <c r="AI984" s="58"/>
      <c r="AN984" s="58"/>
    </row>
    <row r="985">
      <c r="E985" s="11"/>
      <c r="F985" s="7"/>
      <c r="G985" s="7"/>
      <c r="H985" s="7"/>
      <c r="I985" s="7"/>
      <c r="J985" s="58"/>
      <c r="K985" s="32"/>
      <c r="L985" s="32"/>
      <c r="M985" s="32"/>
      <c r="N985" s="32"/>
      <c r="O985" s="58"/>
      <c r="U985" s="32"/>
      <c r="V985" s="32"/>
      <c r="W985" s="32"/>
      <c r="X985" s="32"/>
      <c r="Z985" s="63"/>
      <c r="AA985" s="63"/>
      <c r="AB985" s="63"/>
      <c r="AC985" s="63"/>
      <c r="AI985" s="58"/>
      <c r="AN985" s="58"/>
    </row>
    <row r="986">
      <c r="E986" s="11"/>
      <c r="F986" s="7"/>
      <c r="G986" s="7"/>
      <c r="H986" s="7"/>
      <c r="I986" s="7"/>
      <c r="J986" s="58"/>
      <c r="K986" s="32"/>
      <c r="L986" s="32"/>
      <c r="M986" s="32"/>
      <c r="N986" s="32"/>
      <c r="O986" s="58"/>
      <c r="U986" s="32"/>
      <c r="V986" s="32"/>
      <c r="W986" s="32"/>
      <c r="X986" s="32"/>
      <c r="Z986" s="63"/>
      <c r="AA986" s="63"/>
      <c r="AB986" s="63"/>
      <c r="AC986" s="63"/>
      <c r="AI986" s="58"/>
      <c r="AN986" s="58"/>
    </row>
    <row r="987">
      <c r="E987" s="11"/>
      <c r="F987" s="7"/>
      <c r="G987" s="7"/>
      <c r="H987" s="7"/>
      <c r="I987" s="7"/>
      <c r="J987" s="58"/>
      <c r="K987" s="32"/>
      <c r="L987" s="32"/>
      <c r="M987" s="32"/>
      <c r="N987" s="32"/>
      <c r="O987" s="58"/>
      <c r="U987" s="32"/>
      <c r="V987" s="32"/>
      <c r="W987" s="32"/>
      <c r="X987" s="32"/>
      <c r="Z987" s="63"/>
      <c r="AA987" s="63"/>
      <c r="AB987" s="63"/>
      <c r="AC987" s="63"/>
      <c r="AI987" s="58"/>
      <c r="AN987" s="58"/>
    </row>
    <row r="988">
      <c r="E988" s="11"/>
      <c r="F988" s="7"/>
      <c r="G988" s="7"/>
      <c r="H988" s="7"/>
      <c r="I988" s="7"/>
      <c r="J988" s="58"/>
      <c r="K988" s="32"/>
      <c r="L988" s="32"/>
      <c r="M988" s="32"/>
      <c r="N988" s="32"/>
      <c r="O988" s="58"/>
      <c r="U988" s="32"/>
      <c r="V988" s="32"/>
      <c r="W988" s="32"/>
      <c r="X988" s="32"/>
      <c r="Z988" s="63"/>
      <c r="AA988" s="63"/>
      <c r="AB988" s="63"/>
      <c r="AC988" s="63"/>
      <c r="AI988" s="58"/>
      <c r="AN988" s="58"/>
    </row>
    <row r="989">
      <c r="E989" s="11"/>
      <c r="F989" s="7"/>
      <c r="G989" s="7"/>
      <c r="H989" s="7"/>
      <c r="I989" s="7"/>
      <c r="J989" s="58"/>
      <c r="K989" s="32"/>
      <c r="L989" s="32"/>
      <c r="M989" s="32"/>
      <c r="N989" s="32"/>
      <c r="O989" s="58"/>
      <c r="U989" s="32"/>
      <c r="V989" s="32"/>
      <c r="W989" s="32"/>
      <c r="X989" s="32"/>
      <c r="Z989" s="63"/>
      <c r="AA989" s="63"/>
      <c r="AB989" s="63"/>
      <c r="AC989" s="63"/>
      <c r="AI989" s="58"/>
      <c r="AN989" s="58"/>
    </row>
    <row r="990">
      <c r="E990" s="11"/>
      <c r="F990" s="7"/>
      <c r="G990" s="7"/>
      <c r="H990" s="7"/>
      <c r="I990" s="7"/>
      <c r="J990" s="58"/>
      <c r="K990" s="32"/>
      <c r="L990" s="32"/>
      <c r="M990" s="32"/>
      <c r="N990" s="32"/>
      <c r="O990" s="58"/>
      <c r="U990" s="32"/>
      <c r="V990" s="32"/>
      <c r="W990" s="32"/>
      <c r="X990" s="32"/>
      <c r="Z990" s="63"/>
      <c r="AA990" s="63"/>
      <c r="AB990" s="63"/>
      <c r="AC990" s="63"/>
      <c r="AI990" s="58"/>
      <c r="AN990" s="58"/>
    </row>
    <row r="991">
      <c r="E991" s="11"/>
      <c r="F991" s="7"/>
      <c r="G991" s="7"/>
      <c r="H991" s="7"/>
      <c r="I991" s="7"/>
      <c r="J991" s="58"/>
      <c r="K991" s="32"/>
      <c r="L991" s="32"/>
      <c r="M991" s="32"/>
      <c r="N991" s="32"/>
      <c r="O991" s="58"/>
      <c r="U991" s="32"/>
      <c r="V991" s="32"/>
      <c r="W991" s="32"/>
      <c r="X991" s="32"/>
      <c r="Z991" s="63"/>
      <c r="AA991" s="63"/>
      <c r="AB991" s="63"/>
      <c r="AC991" s="63"/>
      <c r="AI991" s="58"/>
      <c r="AN991" s="58"/>
    </row>
    <row r="992">
      <c r="E992" s="11"/>
      <c r="F992" s="7"/>
      <c r="G992" s="7"/>
      <c r="H992" s="7"/>
      <c r="I992" s="7"/>
      <c r="J992" s="58"/>
      <c r="K992" s="32"/>
      <c r="L992" s="32"/>
      <c r="M992" s="32"/>
      <c r="N992" s="32"/>
      <c r="O992" s="58"/>
      <c r="U992" s="32"/>
      <c r="V992" s="32"/>
      <c r="W992" s="32"/>
      <c r="X992" s="32"/>
      <c r="Z992" s="63"/>
      <c r="AA992" s="63"/>
      <c r="AB992" s="63"/>
      <c r="AC992" s="63"/>
      <c r="AI992" s="58"/>
      <c r="AN992" s="58"/>
    </row>
    <row r="993">
      <c r="E993" s="11"/>
      <c r="F993" s="7"/>
      <c r="G993" s="7"/>
      <c r="H993" s="7"/>
      <c r="I993" s="7"/>
      <c r="J993" s="58"/>
      <c r="K993" s="32"/>
      <c r="L993" s="32"/>
      <c r="M993" s="32"/>
      <c r="N993" s="32"/>
      <c r="O993" s="58"/>
      <c r="U993" s="32"/>
      <c r="V993" s="32"/>
      <c r="W993" s="32"/>
      <c r="X993" s="32"/>
      <c r="Z993" s="63"/>
      <c r="AA993" s="63"/>
      <c r="AB993" s="63"/>
      <c r="AC993" s="63"/>
      <c r="AI993" s="58"/>
      <c r="AN993" s="58"/>
    </row>
    <row r="994">
      <c r="E994" s="11"/>
      <c r="F994" s="7"/>
      <c r="G994" s="7"/>
      <c r="H994" s="7"/>
      <c r="I994" s="7"/>
      <c r="J994" s="58"/>
      <c r="K994" s="32"/>
      <c r="L994" s="32"/>
      <c r="M994" s="32"/>
      <c r="N994" s="32"/>
      <c r="O994" s="58"/>
      <c r="U994" s="32"/>
      <c r="V994" s="32"/>
      <c r="W994" s="32"/>
      <c r="X994" s="32"/>
      <c r="Z994" s="63"/>
      <c r="AA994" s="63"/>
      <c r="AB994" s="63"/>
      <c r="AC994" s="63"/>
      <c r="AI994" s="58"/>
      <c r="AN994" s="58"/>
    </row>
    <row r="995">
      <c r="E995" s="11"/>
      <c r="F995" s="7"/>
      <c r="G995" s="7"/>
      <c r="H995" s="7"/>
      <c r="I995" s="7"/>
      <c r="J995" s="58"/>
      <c r="K995" s="32"/>
      <c r="L995" s="32"/>
      <c r="M995" s="32"/>
      <c r="N995" s="32"/>
      <c r="O995" s="58"/>
      <c r="U995" s="32"/>
      <c r="V995" s="32"/>
      <c r="W995" s="32"/>
      <c r="X995" s="32"/>
      <c r="Z995" s="63"/>
      <c r="AA995" s="63"/>
      <c r="AB995" s="63"/>
      <c r="AC995" s="63"/>
      <c r="AI995" s="58"/>
      <c r="AN995" s="58"/>
    </row>
    <row r="996">
      <c r="E996" s="11"/>
      <c r="F996" s="7"/>
      <c r="G996" s="7"/>
      <c r="H996" s="7"/>
      <c r="I996" s="7"/>
      <c r="J996" s="58"/>
      <c r="K996" s="32"/>
      <c r="L996" s="32"/>
      <c r="M996" s="32"/>
      <c r="N996" s="32"/>
      <c r="O996" s="58"/>
      <c r="U996" s="32"/>
      <c r="V996" s="32"/>
      <c r="W996" s="32"/>
      <c r="X996" s="32"/>
      <c r="Z996" s="63"/>
      <c r="AA996" s="63"/>
      <c r="AB996" s="63"/>
      <c r="AC996" s="63"/>
      <c r="AI996" s="58"/>
      <c r="AN996" s="58"/>
    </row>
    <row r="997">
      <c r="E997" s="11"/>
      <c r="F997" s="7"/>
      <c r="G997" s="7"/>
      <c r="H997" s="7"/>
      <c r="I997" s="7"/>
      <c r="J997" s="58"/>
      <c r="K997" s="32"/>
      <c r="L997" s="32"/>
      <c r="M997" s="32"/>
      <c r="N997" s="32"/>
      <c r="O997" s="58"/>
      <c r="U997" s="32"/>
      <c r="V997" s="32"/>
      <c r="W997" s="32"/>
      <c r="X997" s="32"/>
      <c r="Z997" s="63"/>
      <c r="AA997" s="63"/>
      <c r="AB997" s="63"/>
      <c r="AC997" s="63"/>
      <c r="AI997" s="58"/>
      <c r="AN997" s="58"/>
    </row>
    <row r="998">
      <c r="E998" s="11"/>
      <c r="F998" s="7"/>
      <c r="G998" s="7"/>
      <c r="H998" s="7"/>
      <c r="I998" s="7"/>
      <c r="J998" s="58"/>
      <c r="K998" s="32"/>
      <c r="L998" s="32"/>
      <c r="M998" s="32"/>
      <c r="N998" s="32"/>
      <c r="O998" s="58"/>
      <c r="U998" s="32"/>
      <c r="V998" s="32"/>
      <c r="W998" s="32"/>
      <c r="X998" s="32"/>
      <c r="Z998" s="63"/>
      <c r="AA998" s="63"/>
      <c r="AB998" s="63"/>
      <c r="AC998" s="63"/>
      <c r="AI998" s="58"/>
      <c r="AN998" s="58"/>
    </row>
    <row r="999">
      <c r="E999" s="11"/>
      <c r="F999" s="7"/>
      <c r="G999" s="7"/>
      <c r="H999" s="7"/>
      <c r="I999" s="7"/>
      <c r="J999" s="58"/>
      <c r="K999" s="32"/>
      <c r="L999" s="32"/>
      <c r="M999" s="32"/>
      <c r="N999" s="32"/>
      <c r="O999" s="58"/>
      <c r="U999" s="32"/>
      <c r="V999" s="32"/>
      <c r="W999" s="32"/>
      <c r="X999" s="32"/>
      <c r="Z999" s="63"/>
      <c r="AA999" s="63"/>
      <c r="AB999" s="63"/>
      <c r="AC999" s="63"/>
      <c r="AI999" s="58"/>
      <c r="AN999" s="58"/>
    </row>
  </sheetData>
  <mergeCells count="115">
    <mergeCell ref="D58:D63"/>
    <mergeCell ref="C65:C125"/>
    <mergeCell ref="D65:D70"/>
    <mergeCell ref="D71:D76"/>
    <mergeCell ref="D77:D82"/>
    <mergeCell ref="D83:D88"/>
    <mergeCell ref="D89:D94"/>
    <mergeCell ref="D119:D124"/>
    <mergeCell ref="C248:C308"/>
    <mergeCell ref="D278:D283"/>
    <mergeCell ref="D284:D289"/>
    <mergeCell ref="D290:D295"/>
    <mergeCell ref="D296:D301"/>
    <mergeCell ref="D302:D307"/>
    <mergeCell ref="A1:E1"/>
    <mergeCell ref="A2:A3"/>
    <mergeCell ref="B2:B3"/>
    <mergeCell ref="D2:D3"/>
    <mergeCell ref="E2:E3"/>
    <mergeCell ref="B4:B308"/>
    <mergeCell ref="D4:D9"/>
    <mergeCell ref="C2:C3"/>
    <mergeCell ref="C4:C64"/>
    <mergeCell ref="D95:D100"/>
    <mergeCell ref="D101:D106"/>
    <mergeCell ref="D107:D112"/>
    <mergeCell ref="D113:D118"/>
    <mergeCell ref="D162:D167"/>
    <mergeCell ref="D168:D173"/>
    <mergeCell ref="C126:C186"/>
    <mergeCell ref="D126:D131"/>
    <mergeCell ref="D132:D137"/>
    <mergeCell ref="D138:D143"/>
    <mergeCell ref="D144:D149"/>
    <mergeCell ref="D150:D155"/>
    <mergeCell ref="D156:D161"/>
    <mergeCell ref="D174:D179"/>
    <mergeCell ref="D180:D185"/>
    <mergeCell ref="C187:C247"/>
    <mergeCell ref="D187:D192"/>
    <mergeCell ref="F1:I1"/>
    <mergeCell ref="K1:N1"/>
    <mergeCell ref="P1:S1"/>
    <mergeCell ref="U1:X1"/>
    <mergeCell ref="Z1:AC1"/>
    <mergeCell ref="AE1:AH1"/>
    <mergeCell ref="AJ1:AM1"/>
    <mergeCell ref="K2:N2"/>
    <mergeCell ref="P2:S2"/>
    <mergeCell ref="U2:X2"/>
    <mergeCell ref="Z2:AC2"/>
    <mergeCell ref="AE2:AH2"/>
    <mergeCell ref="AJ2:AM2"/>
    <mergeCell ref="F2:I2"/>
    <mergeCell ref="P4:S309"/>
    <mergeCell ref="U4:X309"/>
    <mergeCell ref="Z4:AC309"/>
    <mergeCell ref="D10:D15"/>
    <mergeCell ref="D16:D21"/>
    <mergeCell ref="D22:D27"/>
    <mergeCell ref="D28:D33"/>
    <mergeCell ref="D34:D39"/>
    <mergeCell ref="D40:D45"/>
    <mergeCell ref="D46:D51"/>
    <mergeCell ref="D52:D57"/>
    <mergeCell ref="D193:D198"/>
    <mergeCell ref="D199:D204"/>
    <mergeCell ref="D205:D210"/>
    <mergeCell ref="D211:D216"/>
    <mergeCell ref="D217:D222"/>
    <mergeCell ref="C310:C345"/>
    <mergeCell ref="C347:C382"/>
    <mergeCell ref="D427:D432"/>
    <mergeCell ref="D433:D438"/>
    <mergeCell ref="D439:D444"/>
    <mergeCell ref="D445:D450"/>
    <mergeCell ref="D451:D456"/>
    <mergeCell ref="C458:C493"/>
    <mergeCell ref="D458:D463"/>
    <mergeCell ref="D464:D469"/>
    <mergeCell ref="D470:D475"/>
    <mergeCell ref="D476:D481"/>
    <mergeCell ref="D482:D487"/>
    <mergeCell ref="D488:D493"/>
    <mergeCell ref="D266:D271"/>
    <mergeCell ref="D272:D277"/>
    <mergeCell ref="B310:B493"/>
    <mergeCell ref="D310:D315"/>
    <mergeCell ref="D316:D321"/>
    <mergeCell ref="D322:D327"/>
    <mergeCell ref="D340:D345"/>
    <mergeCell ref="D223:D228"/>
    <mergeCell ref="D229:D234"/>
    <mergeCell ref="D235:D240"/>
    <mergeCell ref="D241:D246"/>
    <mergeCell ref="D248:D253"/>
    <mergeCell ref="D254:D259"/>
    <mergeCell ref="D260:D265"/>
    <mergeCell ref="D328:D333"/>
    <mergeCell ref="D334:D339"/>
    <mergeCell ref="D347:D352"/>
    <mergeCell ref="D353:D358"/>
    <mergeCell ref="D359:D364"/>
    <mergeCell ref="D365:D370"/>
    <mergeCell ref="D371:D376"/>
    <mergeCell ref="D377:D382"/>
    <mergeCell ref="C384:C419"/>
    <mergeCell ref="D384:D389"/>
    <mergeCell ref="D390:D395"/>
    <mergeCell ref="D396:D401"/>
    <mergeCell ref="D402:D407"/>
    <mergeCell ref="D408:D413"/>
    <mergeCell ref="D414:D419"/>
    <mergeCell ref="C421:C456"/>
    <mergeCell ref="D421:D426"/>
  </mergeCells>
  <conditionalFormatting sqref="J495 O495 T495 Y495 AD495 AI495 AN495">
    <cfRule type="cellIs" dxfId="1" priority="1" operator="equal">
      <formula>"ready to go"</formula>
    </cfRule>
  </conditionalFormatting>
  <conditionalFormatting sqref="J495 O495 T495 Y495 AD495 AI495 AN495">
    <cfRule type="cellIs" dxfId="1" priority="2" operator="equal">
      <formula>"ready"</formula>
    </cfRule>
  </conditionalFormatting>
  <conditionalFormatting sqref="J495 O495 T495 Y495 AD495 AI495 AN495">
    <cfRule type="cellIs" dxfId="0" priority="3" operator="equal">
      <formula>"not ready"</formula>
    </cfRule>
  </conditionalFormatting>
  <conditionalFormatting sqref="O1:O999 AI1:AI999 AN1:AN999 T310:T493 Y310:Y493 AD310:AD493">
    <cfRule type="containsText" dxfId="0" priority="4" operator="containsText" text="not ok">
      <formula>NOT(ISERROR(SEARCH(("not ok"),(O1))))</formula>
    </cfRule>
  </conditionalFormatting>
  <conditionalFormatting sqref="J1:J999">
    <cfRule type="containsText" dxfId="2" priority="5" operator="containsText" text="not ok">
      <formula>NOT(ISERROR(SEARCH(("not ok"),(J1))))</formula>
    </cfRule>
  </conditionalFormatting>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2.13"/>
  </cols>
  <sheetData>
    <row r="1">
      <c r="A1" s="96" t="s">
        <v>2</v>
      </c>
      <c r="C1" s="97"/>
      <c r="D1" s="1"/>
      <c r="E1" s="98" t="s">
        <v>0</v>
      </c>
    </row>
    <row r="2">
      <c r="A2" s="17"/>
      <c r="B2" s="99" t="s">
        <v>3</v>
      </c>
      <c r="C2" s="100" t="s">
        <v>83</v>
      </c>
      <c r="E2" s="52" t="s">
        <v>4</v>
      </c>
      <c r="F2" s="52" t="s">
        <v>5</v>
      </c>
      <c r="G2" s="52" t="s">
        <v>6</v>
      </c>
      <c r="H2" s="52" t="s">
        <v>7</v>
      </c>
      <c r="I2" s="101" t="s">
        <v>8</v>
      </c>
    </row>
    <row r="3">
      <c r="A3" s="97">
        <v>3.0</v>
      </c>
      <c r="B3" s="21" t="s">
        <v>84</v>
      </c>
      <c r="C3" s="97">
        <v>1.0</v>
      </c>
      <c r="E3" s="102">
        <f>INDIRECT("'summary | ALG^({\gamma}) (low cost instances)'!F"&amp;ROW('summary | ALG^({gamma}) (low co'!F$14)+(ROW()-3) * 11)</f>
        <v>4292.6754</v>
      </c>
      <c r="F3" s="102">
        <f>INDIRECT("'summary | ALG^({\gamma}) (low cost instances)'!G"&amp;ROW('summary | ALG^({gamma}) (low co'!G$14)+(ROW()-3) * 11)</f>
        <v>4292.6754</v>
      </c>
      <c r="G3" s="102">
        <f>INDIRECT("'summary | ALG^({\gamma}) (low cost instances)'!H"&amp;ROW('summary | ALG^({gamma}) (low co'!H$14)+(ROW()-3) * 11)</f>
        <v>0</v>
      </c>
      <c r="H3" s="102">
        <f>INDIRECT("'summary | ALG^({\gamma}) (low cost instances)'!I"&amp;ROW('summary | ALG^({gamma}) (low co'!I$14)+(ROW()-3) * 11)</f>
        <v>138.9177855</v>
      </c>
      <c r="I3" s="102">
        <f>INDIRECT("'summary | ALG^({\gamma}) (low cost instances)'!J"&amp;ROW('summary | ALG^({gamma}) (low co'!J$14)+(ROW()-3) * 11)</f>
        <v>1.529179752</v>
      </c>
    </row>
    <row r="4">
      <c r="A4" s="97"/>
      <c r="B4" s="21"/>
      <c r="C4" s="97">
        <v>2.0</v>
      </c>
      <c r="E4" s="102">
        <f>INDIRECT("'summary | ALG^({\gamma}) (low cost instances)'!F"&amp;ROW('summary | ALG^({gamma}) (low co'!F$14)+(ROW()-3) * 11)</f>
        <v>4519.9354</v>
      </c>
      <c r="F4" s="102">
        <f>INDIRECT("'summary | ALG^({\gamma}) (low cost instances)'!G"&amp;ROW('summary | ALG^({gamma}) (low co'!G$14)+(ROW()-3) * 11)</f>
        <v>4518.4154</v>
      </c>
      <c r="G4" s="102">
        <f>INDIRECT("'summary | ALG^({\gamma}) (low cost instances)'!H"&amp;ROW('summary | ALG^({gamma}) (low co'!H$14)+(ROW()-3) * 11)</f>
        <v>0.0002428487436</v>
      </c>
      <c r="H4" s="102">
        <f>INDIRECT("'summary | ALG^({\gamma}) (low cost instances)'!I"&amp;ROW('summary | ALG^({gamma}) (low co'!I$14)+(ROW()-3) * 11)</f>
        <v>198.5631234</v>
      </c>
      <c r="I4" s="102">
        <f>INDIRECT("'summary | ALG^({\gamma}) (low cost instances)'!J"&amp;ROW('summary | ALG^({gamma}) (low co'!J$14)+(ROW()-3) * 11)</f>
        <v>1.431564545</v>
      </c>
    </row>
    <row r="5">
      <c r="A5" s="97"/>
      <c r="B5" s="21"/>
      <c r="C5" s="97">
        <v>3.0</v>
      </c>
      <c r="E5" s="102">
        <f>INDIRECT("'summary | ALG^({\gamma}) (low cost instances)'!F"&amp;ROW('summary | ALG^({gamma}) (low co'!F$14)+(ROW()-3) * 11)</f>
        <v>4789.7554</v>
      </c>
      <c r="F5" s="102">
        <f>INDIRECT("'summary | ALG^({\gamma}) (low cost instances)'!G"&amp;ROW('summary | ALG^({gamma}) (low co'!G$14)+(ROW()-3) * 11)</f>
        <v>4781.3154</v>
      </c>
      <c r="G5" s="102">
        <f>INDIRECT("'summary | ALG^({\gamma}) (low cost instances)'!H"&amp;ROW('summary | ALG^({gamma}) (low co'!H$14)+(ROW()-3) * 11)</f>
        <v>0.1279150588</v>
      </c>
      <c r="H5" s="102">
        <f>INDIRECT("'summary | ALG^({\gamma}) (low cost instances)'!I"&amp;ROW('summary | ALG^({gamma}) (low co'!I$14)+(ROW()-3) * 11)</f>
        <v>444.5329338</v>
      </c>
      <c r="I5" s="102">
        <f>INDIRECT("'summary | ALG^({\gamma}) (low cost instances)'!J"&amp;ROW('summary | ALG^({gamma}) (low co'!J$14)+(ROW()-3) * 11)</f>
        <v>1.362130271</v>
      </c>
    </row>
    <row r="6">
      <c r="A6" s="97"/>
      <c r="B6" s="21"/>
      <c r="C6" s="97">
        <v>4.0</v>
      </c>
      <c r="E6" s="102">
        <f>INDIRECT("'summary | ALG^({\gamma}) (low cost instances)'!F"&amp;ROW('summary | ALG^({gamma}) (low co'!F$14)+(ROW()-3) * 11)</f>
        <v>5246.9076</v>
      </c>
      <c r="F6" s="102">
        <f>INDIRECT("'summary | ALG^({\gamma}) (low cost instances)'!G"&amp;ROW('summary | ALG^({gamma}) (low co'!G$14)+(ROW()-3) * 11)</f>
        <v>5177.7076</v>
      </c>
      <c r="G6" s="102">
        <f>INDIRECT("'summary | ALG^({\gamma}) (low cost instances)'!H"&amp;ROW('summary | ALG^({gamma}) (low co'!H$14)+(ROW()-3) * 11)</f>
        <v>0.9745022006</v>
      </c>
      <c r="H6" s="102">
        <f>INDIRECT("'summary | ALG^({\gamma}) (low cost instances)'!I"&amp;ROW('summary | ALG^({gamma}) (low co'!I$14)+(ROW()-3) * 11)</f>
        <v>1593.394525</v>
      </c>
      <c r="I6" s="102">
        <f>INDIRECT("'summary | ALG^({\gamma}) (low cost instances)'!J"&amp;ROW('summary | ALG^({gamma}) (low co'!J$14)+(ROW()-3) * 11)</f>
        <v>1.362029842</v>
      </c>
    </row>
    <row r="7">
      <c r="A7" s="97"/>
      <c r="B7" s="21"/>
      <c r="C7" s="97">
        <v>5.0</v>
      </c>
      <c r="E7" s="102">
        <f>INDIRECT("'summary | ALG^({\gamma}) (low cost instances)'!F"&amp;ROW('summary | ALG^({gamma}) (low co'!F$14)+(ROW()-3) * 11)</f>
        <v>5814.6026</v>
      </c>
      <c r="F7" s="102">
        <f>INDIRECT("'summary | ALG^({\gamma}) (low cost instances)'!G"&amp;ROW('summary | ALG^({gamma}) (low co'!G$14)+(ROW()-3) * 11)</f>
        <v>5656.2026</v>
      </c>
      <c r="G7" s="102">
        <f>INDIRECT("'summary | ALG^({\gamma}) (low cost instances)'!H"&amp;ROW('summary | ALG^({gamma}) (low co'!H$14)+(ROW()-3) * 11)</f>
        <v>2.005479437</v>
      </c>
      <c r="H7" s="102">
        <f>INDIRECT("'summary | ALG^({\gamma}) (low cost instances)'!I"&amp;ROW('summary | ALG^({gamma}) (low co'!I$14)+(ROW()-3) * 11)</f>
        <v>2144.286487</v>
      </c>
      <c r="I7" s="102">
        <f>INDIRECT("'summary | ALG^({\gamma}) (low cost instances)'!J"&amp;ROW('summary | ALG^({gamma}) (low co'!J$14)+(ROW()-3) * 11)</f>
        <v>1.432140153</v>
      </c>
    </row>
    <row r="8">
      <c r="A8" s="97"/>
      <c r="B8" s="21" t="s">
        <v>85</v>
      </c>
      <c r="C8" s="97">
        <v>1.0</v>
      </c>
      <c r="E8" s="103">
        <f>INDIRECT("'summary | ALG^({\gamma}) (low cost instances)'!L"&amp;ROW('summary | ALG^({gamma}) (low co'!L$14)+(ROW()-8) * 11)</f>
        <v>3607.8162</v>
      </c>
      <c r="F8" s="103">
        <f>INDIRECT("'summary | ALG^({\gamma}) (low cost instances)'!M"&amp;ROW('summary | ALG^({gamma}) (low co'!M$14)+(ROW()-8) * 11)</f>
        <v>3607.816199</v>
      </c>
      <c r="G8" s="103">
        <f>INDIRECT("'summary | ALG^({\gamma}) (low cost instances)'!N"&amp;ROW('summary | ALG^({gamma}) (low co'!N$14)+(ROW()-8) * 11)</f>
        <v>0.00000000562439726</v>
      </c>
      <c r="H8" s="103">
        <f>INDIRECT("'summary | ALG^({\gamma}) (low cost instances)'!O"&amp;ROW('summary | ALG^({gamma}) (low co'!O$14)+(ROW()-8) * 11)</f>
        <v>193.0000465</v>
      </c>
      <c r="I8" s="103">
        <f>INDIRECT("'summary | ALG^({\gamma}) (low cost instances)'!P"&amp;ROW('summary | ALG^({gamma}) (low co'!P$14)+(ROW()-8) * 11)</f>
        <v>1.28486992</v>
      </c>
    </row>
    <row r="9">
      <c r="A9" s="97"/>
      <c r="B9" s="21"/>
      <c r="C9" s="97">
        <v>2.0</v>
      </c>
      <c r="E9" s="102">
        <f>INDIRECT("'summary | ALG^({\gamma}) (low cost instances)'!L"&amp;ROW('summary | ALG^({gamma}) (low co'!L$14)+(ROW()-8) * 11)</f>
        <v>3932.781395</v>
      </c>
      <c r="F9" s="102">
        <f>INDIRECT("'summary | ALG^({\gamma}) (low cost instances)'!M"&amp;ROW('summary | ALG^({gamma}) (low co'!M$14)+(ROW()-8) * 11)</f>
        <v>3927.960395</v>
      </c>
      <c r="G9" s="102">
        <f>INDIRECT("'summary | ALG^({\gamma}) (low cost instances)'!N"&amp;ROW('summary | ALG^({gamma}) (low co'!N$14)+(ROW()-8) * 11)</f>
        <v>0.07647688008</v>
      </c>
      <c r="H9" s="102">
        <f>INDIRECT("'summary | ALG^({\gamma}) (low cost instances)'!O"&amp;ROW('summary | ALG^({gamma}) (low co'!O$14)+(ROW()-8) * 11)</f>
        <v>397.799621</v>
      </c>
      <c r="I9" s="102">
        <f>INDIRECT("'summary | ALG^({\gamma}) (low cost instances)'!P"&amp;ROW('summary | ALG^({gamma}) (low co'!P$14)+(ROW()-8) * 11)</f>
        <v>1.246268741</v>
      </c>
    </row>
    <row r="10">
      <c r="A10" s="97"/>
      <c r="B10" s="21"/>
      <c r="C10" s="97">
        <v>3.0</v>
      </c>
      <c r="E10" s="102">
        <f>INDIRECT("'summary | ALG^({\gamma}) (low cost instances)'!L"&amp;ROW('summary | ALG^({gamma}) (low co'!L$14)+(ROW()-8) * 11)</f>
        <v>4210.674</v>
      </c>
      <c r="F10" s="102">
        <f>INDIRECT("'summary | ALG^({\gamma}) (low cost instances)'!M"&amp;ROW('summary | ALG^({gamma}) (low co'!M$14)+(ROW()-8) * 11)</f>
        <v>4148.259094</v>
      </c>
      <c r="G10" s="102">
        <f>INDIRECT("'summary | ALG^({\gamma}) (low cost instances)'!N"&amp;ROW('summary | ALG^({gamma}) (low co'!N$14)+(ROW()-8) * 11)</f>
        <v>1.128354515</v>
      </c>
      <c r="H10" s="102">
        <f>INDIRECT("'summary | ALG^({\gamma}) (low cost instances)'!O"&amp;ROW('summary | ALG^({gamma}) (low co'!O$14)+(ROW()-8) * 11)</f>
        <v>1362.620976</v>
      </c>
      <c r="I10" s="102">
        <f>INDIRECT("'summary | ALG^({\gamma}) (low cost instances)'!P"&amp;ROW('summary | ALG^({gamma}) (low co'!P$14)+(ROW()-8) * 11)</f>
        <v>1.196334375</v>
      </c>
    </row>
    <row r="11">
      <c r="A11" s="97"/>
      <c r="B11" s="21"/>
      <c r="C11" s="97">
        <v>4.0</v>
      </c>
      <c r="E11" s="102">
        <f>INDIRECT("'summary | ALG^({\gamma}) (low cost instances)'!L"&amp;ROW('summary | ALG^({gamma}) (low co'!L$14)+(ROW()-8) * 11)</f>
        <v>4779.066996</v>
      </c>
      <c r="F11" s="102">
        <f>INDIRECT("'summary | ALG^({\gamma}) (low cost instances)'!M"&amp;ROW('summary | ALG^({gamma}) (low co'!M$14)+(ROW()-8) * 11)</f>
        <v>4567.310585</v>
      </c>
      <c r="G11" s="102">
        <f>INDIRECT("'summary | ALG^({\gamma}) (low cost instances)'!N"&amp;ROW('summary | ALG^({gamma}) (low co'!N$14)+(ROW()-8) * 11)</f>
        <v>3.1333194</v>
      </c>
      <c r="H11" s="102">
        <f>INDIRECT("'summary | ALG^({\gamma}) (low cost instances)'!O"&amp;ROW('summary | ALG^({gamma}) (low co'!O$14)+(ROW()-8) * 11)</f>
        <v>2566.942411</v>
      </c>
      <c r="I11" s="102">
        <f>INDIRECT("'summary | ALG^({\gamma}) (low cost instances)'!P"&amp;ROW('summary | ALG^({gamma}) (low co'!P$14)+(ROW()-8) * 11)</f>
        <v>1.240678151</v>
      </c>
    </row>
    <row r="12">
      <c r="A12" s="97"/>
      <c r="B12" s="21"/>
      <c r="C12" s="97">
        <v>5.0</v>
      </c>
      <c r="E12" s="102">
        <f>INDIRECT("'summary | ALG^({\gamma}) (low cost instances)'!L"&amp;ROW('summary | ALG^({gamma}) (low co'!L$14)+(ROW()-8) * 11)</f>
        <v>5499.674985</v>
      </c>
      <c r="F12" s="102">
        <f>INDIRECT("'summary | ALG^({\gamma}) (low cost instances)'!M"&amp;ROW('summary | ALG^({gamma}) (low co'!M$14)+(ROW()-8) * 11)</f>
        <v>4841.966851</v>
      </c>
      <c r="G12" s="102">
        <f>INDIRECT("'summary | ALG^({\gamma}) (low cost instances)'!N"&amp;ROW('summary | ALG^({gamma}) (low co'!N$14)+(ROW()-8) * 11)</f>
        <v>11.14416764</v>
      </c>
      <c r="H12" s="102">
        <f>INDIRECT("'summary | ALG^({\gamma}) (low cost instances)'!O"&amp;ROW('summary | ALG^({gamma}) (low co'!O$14)+(ROW()-8) * 11)</f>
        <v>3153.529012</v>
      </c>
      <c r="I12" s="102">
        <f>INDIRECT("'summary | ALG^({\gamma}) (low cost instances)'!P"&amp;ROW('summary | ALG^({gamma}) (low co'!P$14)+(ROW()-8) * 11)</f>
        <v>1.334103674</v>
      </c>
      <c r="J12" s="27"/>
    </row>
    <row r="13">
      <c r="A13" s="97"/>
      <c r="B13" s="21" t="s">
        <v>86</v>
      </c>
      <c r="C13" s="97">
        <v>1.0</v>
      </c>
      <c r="E13" s="103">
        <f>INDIRECT("'summary | ALG^({\gamma}) (low cost instances)'!AJ"&amp;ROW('summary | ALG^({gamma}) (low co'!AJ$14)+(ROW()-13) * 11)</f>
        <v>3516.8164</v>
      </c>
      <c r="F13" s="103">
        <f>INDIRECT("'summary | ALG^({\gamma}) (low cost instances)'!AK"&amp;ROW('summary | ALG^({gamma}) (low co'!AK$14)+(ROW()-13) * 11)</f>
        <v>3516.2964</v>
      </c>
      <c r="G13" s="103">
        <f>INDIRECT("'summary | ALG^({\gamma}) (low cost instances)'!AL"&amp;ROW('summary | ALG^({gamma}) (low co'!AL$14)+(ROW()-13) * 11)</f>
        <v>0.009759833032</v>
      </c>
      <c r="H13" s="103">
        <f>INDIRECT("'summary | ALG^({\gamma}) (low cost instances)'!AM"&amp;ROW('summary | ALG^({gamma}) (low co'!AM$14)+(ROW()-13) * 11)</f>
        <v>442.8328441</v>
      </c>
      <c r="I13" s="103">
        <f>INDIRECT("'summary | ALG^({\gamma}) (low cost instances)'!AN"&amp;ROW('summary | ALG^({gamma}) (low co'!AN$14)+(ROW()-13) * 11)</f>
        <v>1.235334864</v>
      </c>
    </row>
    <row r="14">
      <c r="A14" s="97"/>
      <c r="B14" s="21"/>
      <c r="C14" s="97">
        <v>2.0</v>
      </c>
      <c r="E14" s="102">
        <f>INDIRECT("'summary | ALG^({\gamma}) (low cost instances)'!AJ"&amp;ROW('summary | ALG^({gamma}) (low co'!AJ$14)+(ROW()-13) * 11)</f>
        <v>3867.6638</v>
      </c>
      <c r="F14" s="102">
        <f>INDIRECT("'summary | ALG^({\gamma}) (low cost instances)'!AK"&amp;ROW('summary | ALG^({gamma}) (low co'!AK$14)+(ROW()-13) * 11)</f>
        <v>3865.8438</v>
      </c>
      <c r="G14" s="102">
        <f>INDIRECT("'summary | ALG^({\gamma}) (low cost instances)'!AL"&amp;ROW('summary | ALG^({gamma}) (low co'!AL$14)+(ROW()-13) * 11)</f>
        <v>0.03341043003</v>
      </c>
      <c r="H14" s="102">
        <f>INDIRECT("'summary | ALG^({\gamma}) (low cost instances)'!AM"&amp;ROW('summary | ALG^({gamma}) (low co'!AM$14)+(ROW()-13) * 11)</f>
        <v>628.6972544</v>
      </c>
      <c r="I14" s="102">
        <f>INDIRECT("'summary | ALG^({\gamma}) (low cost instances)'!AN"&amp;ROW('summary | ALG^({gamma}) (low co'!AN$14)+(ROW()-13) * 11)</f>
        <v>1.222461986</v>
      </c>
    </row>
    <row r="15">
      <c r="A15" s="97"/>
      <c r="B15" s="21"/>
      <c r="C15" s="97">
        <v>3.0</v>
      </c>
      <c r="E15" s="102">
        <f>INDIRECT("'summary | ALG^({\gamma}) (low cost instances)'!AJ"&amp;ROW('summary | ALG^({gamma}) (low co'!AJ$14)+(ROW()-13) * 11)</f>
        <v>4301.4076</v>
      </c>
      <c r="F15" s="102">
        <f>INDIRECT("'summary | ALG^({\gamma}) (low cost instances)'!AK"&amp;ROW('summary | ALG^({gamma}) (low co'!AK$14)+(ROW()-13) * 11)</f>
        <v>4298.9676</v>
      </c>
      <c r="G15" s="102">
        <f>INDIRECT("'summary | ALG^({\gamma}) (low cost instances)'!AL"&amp;ROW('summary | ALG^({gamma}) (low co'!AL$14)+(ROW()-13) * 11)</f>
        <v>0.03969289479</v>
      </c>
      <c r="H15" s="102">
        <f>INDIRECT("'summary | ALG^({\gamma}) (low cost instances)'!AM"&amp;ROW('summary | ALG^({gamma}) (low co'!AM$14)+(ROW()-13) * 11)</f>
        <v>1509.314539</v>
      </c>
      <c r="I15" s="102">
        <f>INDIRECT("'summary | ALG^({\gamma}) (low cost instances)'!AN"&amp;ROW('summary | ALG^({gamma}) (low co'!AN$14)+(ROW()-13) * 11)</f>
        <v>1.220952275</v>
      </c>
    </row>
    <row r="16">
      <c r="A16" s="97"/>
      <c r="B16" s="21"/>
      <c r="C16" s="97">
        <v>4.0</v>
      </c>
      <c r="E16" s="102">
        <f>INDIRECT("'summary | ALG^({\gamma}) (low cost instances)'!AJ"&amp;ROW('summary | ALG^({gamma}) (low co'!AJ$14)+(ROW()-13) * 11)</f>
        <v>4747.7554</v>
      </c>
      <c r="F16" s="102">
        <f>INDIRECT("'summary | ALG^({\gamma}) (low cost instances)'!AK"&amp;ROW('summary | ALG^({gamma}) (low co'!AK$14)+(ROW()-13) * 11)</f>
        <v>4742.6354</v>
      </c>
      <c r="G16" s="102">
        <f>INDIRECT("'summary | ALG^({\gamma}) (low cost instances)'!AL"&amp;ROW('summary | ALG^({gamma}) (low co'!AL$14)+(ROW()-13) * 11)</f>
        <v>0.07116696569</v>
      </c>
      <c r="H16" s="102">
        <f>INDIRECT("'summary | ALG^({\gamma}) (low cost instances)'!AM"&amp;ROW('summary | ALG^({gamma}) (low co'!AM$14)+(ROW()-13) * 11)</f>
        <v>2239.997467</v>
      </c>
      <c r="I16" s="102">
        <f>INDIRECT("'summary | ALG^({\gamma}) (low cost instances)'!AN"&amp;ROW('summary | ALG^({gamma}) (low co'!AN$14)+(ROW()-13) * 11)</f>
        <v>1.230434178</v>
      </c>
    </row>
    <row r="17">
      <c r="A17" s="97"/>
      <c r="B17" s="21"/>
      <c r="C17" s="97">
        <v>5.0</v>
      </c>
      <c r="E17" s="102">
        <f>INDIRECT("'summary | ALG^({\gamma}) (low cost instances)'!AJ"&amp;ROW('summary | ALG^({gamma}) (low co'!AJ$14)+(ROW()-13) * 11)</f>
        <v>5135.9064</v>
      </c>
      <c r="F17" s="102">
        <f>INDIRECT("'summary | ALG^({\gamma}) (low cost instances)'!AK"&amp;ROW('summary | ALG^({gamma}) (low co'!AK$14)+(ROW()-13) * 11)</f>
        <v>5127.6464</v>
      </c>
      <c r="G17" s="102">
        <f>INDIRECT("'summary | ALG^({\gamma}) (low cost instances)'!AL"&amp;ROW('summary | ALG^({gamma}) (low co'!AL$14)+(ROW()-13) * 11)</f>
        <v>0.07835035296</v>
      </c>
      <c r="H17" s="102">
        <f>INDIRECT("'summary | ALG^({\gamma}) (low cost instances)'!AM"&amp;ROW('summary | ALG^({gamma}) (low co'!AM$14)+(ROW()-13) * 11)</f>
        <v>2454.278371</v>
      </c>
      <c r="I17" s="102">
        <f>INDIRECT("'summary | ALG^({\gamma}) (low cost instances)'!AN"&amp;ROW('summary | ALG^({gamma}) (low co'!AN$14)+(ROW()-13) * 11)</f>
        <v>1.249807312</v>
      </c>
    </row>
    <row r="18">
      <c r="A18" s="97"/>
      <c r="B18" s="104" t="s">
        <v>87</v>
      </c>
      <c r="C18" s="97">
        <v>1.0</v>
      </c>
      <c r="E18" s="103">
        <f>INDIRECT("'summary | ALG^({\gamma}) (low cost instances)'!AV"&amp;ROW('summary | ALG^({gamma}) (low co'!AV$14)+(ROW()-18) * 11)</f>
        <v>4283.7854</v>
      </c>
      <c r="F18" s="103">
        <f>INDIRECT("'summary | ALG^({\gamma}) (low cost instances)'!AW"&amp;ROW('summary | ALG^({gamma}) (low co'!AW$14)+(ROW()-18) * 11)</f>
        <v>4283.7854</v>
      </c>
      <c r="G18" s="103">
        <f>INDIRECT("'summary | ALG^({\gamma}) (low cost instances)'!AX"&amp;ROW('summary | ALG^({gamma}) (low co'!AX$14)+(ROW()-18) * 11)</f>
        <v>0</v>
      </c>
      <c r="H18" s="103">
        <f>INDIRECT("'summary | ALG^({\gamma}) (low cost instances)'!AY"&amp;ROW('summary | ALG^({gamma}) (low co'!AY$14)+(ROW()-18) * 11)</f>
        <v>109.8805826</v>
      </c>
      <c r="I18" s="103">
        <f>INDIRECT("'summary | ALG^({\gamma}) (low cost instances)'!AZ"&amp;ROW('summary | ALG^({gamma}) (low co'!AZ$14)+(ROW()-18) * 11)</f>
        <v>1.523085748</v>
      </c>
    </row>
    <row r="19">
      <c r="A19" s="97"/>
      <c r="B19" s="21"/>
      <c r="C19" s="97">
        <v>2.0</v>
      </c>
      <c r="E19" s="21">
        <f>INDIRECT("'summary | ALG^({\gamma}) (low cost instances)'!AV"&amp;ROW('summary | ALG^({gamma}) (low co'!AV$14)+(ROW()-18) * 11)</f>
        <v>4481.6166</v>
      </c>
      <c r="F19" s="63">
        <f>INDIRECT("'summary | ALG^({\gamma}) (low cost instances)'!AW"&amp;ROW('summary | ALG^({gamma}) (low co'!AW$14)+(ROW()-18) * 11)</f>
        <v>4480.4166</v>
      </c>
      <c r="G19" s="63">
        <f>INDIRECT("'summary | ALG^({\gamma}) (low cost instances)'!AX"&amp;ROW('summary | ALG^({gamma}) (low co'!AX$14)+(ROW()-18) * 11)</f>
        <v>0.01906262708</v>
      </c>
      <c r="H19" s="63">
        <f>INDIRECT("'summary | ALG^({\gamma}) (low cost instances)'!AY"&amp;ROW('summary | ALG^({gamma}) (low co'!AY$14)+(ROW()-18) * 11)</f>
        <v>256.2266283</v>
      </c>
      <c r="I19" s="102">
        <f>INDIRECT("'summary | ALG^({\gamma}) (low cost instances)'!AZ"&amp;ROW('summary | ALG^({gamma}) (low co'!AZ$14)+(ROW()-18) * 11)</f>
        <v>1.41263619</v>
      </c>
    </row>
    <row r="20">
      <c r="A20" s="97"/>
      <c r="B20" s="21"/>
      <c r="C20" s="97">
        <v>3.0</v>
      </c>
      <c r="E20" s="21">
        <f>INDIRECT("'summary | ALG^({\gamma}) (low cost instances)'!AV"&amp;ROW('summary | ALG^({gamma}) (low co'!AV$14)+(ROW()-18) * 11)</f>
        <v>4794.266</v>
      </c>
      <c r="F20" s="63">
        <f>INDIRECT("'summary | ALG^({\gamma}) (low cost instances)'!AW"&amp;ROW('summary | ALG^({gamma}) (low co'!AW$14)+(ROW()-18) * 11)</f>
        <v>4787.446</v>
      </c>
      <c r="G20" s="63">
        <f>INDIRECT("'summary | ALG^({\gamma}) (low cost instances)'!AX"&amp;ROW('summary | ALG^({gamma}) (low co'!AX$14)+(ROW()-18) * 11)</f>
        <v>0.1010324991</v>
      </c>
      <c r="H20" s="63">
        <f>INDIRECT("'summary | ALG^({\gamma}) (low cost instances)'!AY"&amp;ROW('summary | ALG^({gamma}) (low co'!AY$14)+(ROW()-18) * 11)</f>
        <v>559.5207581</v>
      </c>
      <c r="I20" s="63">
        <f>INDIRECT("'summary | ALG^({\gamma}) (low cost instances)'!AZ"&amp;ROW('summary | ALG^({gamma}) (low co'!AZ$14)+(ROW()-18) * 11)</f>
        <v>1.361978141</v>
      </c>
      <c r="J20" s="27"/>
      <c r="K20" s="27"/>
      <c r="L20" s="27"/>
    </row>
    <row r="21">
      <c r="A21" s="97"/>
      <c r="B21" s="21"/>
      <c r="C21" s="97">
        <v>4.0</v>
      </c>
      <c r="E21" s="21">
        <f>INDIRECT("'summary | ALG^({\gamma}) (low cost instances)'!AV"&amp;ROW('summary | ALG^({gamma}) (low co'!AV$14)+(ROW()-18) * 11)</f>
        <v>5238.8838</v>
      </c>
      <c r="F21" s="63">
        <f>INDIRECT("'summary | ALG^({\gamma}) (low cost instances)'!AW"&amp;ROW('summary | ALG^({gamma}) (low co'!AW$14)+(ROW()-18) * 11)</f>
        <v>5166.703872</v>
      </c>
      <c r="G21" s="63">
        <f>INDIRECT("'summary | ALG^({\gamma}) (low cost instances)'!AX"&amp;ROW('summary | ALG^({gamma}) (low co'!AX$14)+(ROW()-18) * 11)</f>
        <v>0.9931822999</v>
      </c>
      <c r="H21" s="63">
        <f>INDIRECT("'summary | ALG^({\gamma}) (low cost instances)'!AY"&amp;ROW('summary | ALG^({gamma}) (low co'!AY$14)+(ROW()-18) * 11)</f>
        <v>1673.897101</v>
      </c>
      <c r="I21" s="63">
        <f>INDIRECT("'summary | ALG^({\gamma}) (low cost instances)'!AZ"&amp;ROW('summary | ALG^({gamma}) (low co'!AZ$14)+(ROW()-18) * 11)</f>
        <v>1.357867023</v>
      </c>
    </row>
    <row r="22">
      <c r="A22" s="97"/>
      <c r="B22" s="21"/>
      <c r="C22" s="97">
        <v>5.0</v>
      </c>
      <c r="E22" s="21">
        <f>INDIRECT("'summary | ALG^({\gamma}) (low cost instances)'!AV"&amp;ROW('summary | ALG^({gamma}) (low co'!AV$14)+(ROW()-18) * 11)</f>
        <v>5705.205667</v>
      </c>
      <c r="F22" s="63">
        <f>INDIRECT("'summary | ALG^({\gamma}) (low cost instances)'!AW"&amp;ROW('summary | ALG^({gamma}) (low co'!AW$14)+(ROW()-18) * 11)</f>
        <v>5543.345667</v>
      </c>
      <c r="G22" s="63">
        <f>INDIRECT("'summary | ALG^({\gamma}) (low cost instances)'!AX"&amp;ROW('summary | ALG^({gamma}) (low co'!AX$14)+(ROW()-18) * 11)</f>
        <v>2.038140733</v>
      </c>
      <c r="H22" s="63">
        <f>INDIRECT("'summary | ALG^({\gamma}) (low cost instances)'!AY"&amp;ROW('summary | ALG^({gamma}) (low co'!AY$14)+(ROW()-18) * 11)</f>
        <v>2276.005851</v>
      </c>
      <c r="I22" s="63">
        <f>INDIRECT("'summary | ALG^({\gamma}) (low cost instances)'!AZ"&amp;ROW('summary | ALG^({gamma}) (low co'!AZ$14)+(ROW()-18) * 11)</f>
        <v>1.388393958</v>
      </c>
    </row>
    <row r="23">
      <c r="A23" s="105">
        <v>6.0</v>
      </c>
      <c r="B23" s="106" t="s">
        <v>84</v>
      </c>
      <c r="C23" s="105">
        <v>1.0</v>
      </c>
      <c r="E23" s="103">
        <f>INDIRECT("'summary | ALG^({\gamma}) (low cost instances)'!F"&amp;ROW('summary | ALG^({gamma}) (low co'!F$66)+(ROW()-23) * 7)</f>
        <v>9260.579667</v>
      </c>
      <c r="F23" s="103">
        <f>INDIRECT("'summary | ALG^({\gamma}) (low cost instances)'!G"&amp;ROW('summary | ALG^({gamma}) (low co'!G$66)+(ROW()-23) * 7)</f>
        <v>9260.579667</v>
      </c>
      <c r="G23" s="103">
        <f>INDIRECT("'summary | ALG^({\gamma}) (low cost instances)'!H"&amp;ROW('summary | ALG^({gamma}) (low co'!H$66)+(ROW()-23) * 7)</f>
        <v>0</v>
      </c>
      <c r="H23" s="103">
        <f>INDIRECT("'summary | ALG^({\gamma}) (low cost instances)'!I"&amp;ROW('summary | ALG^({gamma}) (low co'!I$66)+(ROW()-23) * 7)</f>
        <v>1.915314809</v>
      </c>
      <c r="I23" s="103">
        <f>INDIRECT("'summary | ALG^({\gamma}) (low cost instances)'!J"&amp;ROW('summary | ALG^({gamma}) (low co'!J$66)+(ROW()-23) * 7)</f>
        <v>1.631636875</v>
      </c>
    </row>
    <row r="24">
      <c r="A24" s="97"/>
      <c r="B24" s="21"/>
      <c r="C24" s="97">
        <v>2.0</v>
      </c>
      <c r="E24" s="102">
        <f>INDIRECT("'summary | ALG^({\gamma}) (low cost instances)'!F"&amp;ROW('summary | ALG^({gamma}) (low co'!F$66)+(ROW()-23) * 7)</f>
        <v>10207.47967</v>
      </c>
      <c r="F24" s="102">
        <f>INDIRECT("'summary | ALG^({\gamma}) (low cost instances)'!G"&amp;ROW('summary | ALG^({gamma}) (low co'!G$66)+(ROW()-23) * 7)</f>
        <v>10207.47967</v>
      </c>
      <c r="G24" s="102">
        <f>INDIRECT("'summary | ALG^({\gamma}) (low cost instances)'!H"&amp;ROW('summary | ALG^({gamma}) (low co'!H$66)+(ROW()-23) * 7)</f>
        <v>0</v>
      </c>
      <c r="H24" s="102">
        <f>INDIRECT("'summary | ALG^({\gamma}) (low cost instances)'!I"&amp;ROW('summary | ALG^({gamma}) (low co'!I$66)+(ROW()-23) * 7)</f>
        <v>13.35771491</v>
      </c>
      <c r="I24" s="102">
        <f>INDIRECT("'summary | ALG^({\gamma}) (low cost instances)'!J"&amp;ROW('summary | ALG^({gamma}) (low co'!J$66)+(ROW()-23) * 7)</f>
        <v>1.566179156</v>
      </c>
    </row>
    <row r="25">
      <c r="A25" s="97"/>
      <c r="B25" s="21"/>
      <c r="C25" s="97">
        <v>3.0</v>
      </c>
      <c r="E25" s="102">
        <f>INDIRECT("'summary | ALG^({\gamma}) (low cost instances)'!F"&amp;ROW('summary | ALG^({gamma}) (low co'!F$66)+(ROW()-23) * 7)</f>
        <v>11164.54633</v>
      </c>
      <c r="F25" s="102">
        <f>INDIRECT("'summary | ALG^({\gamma}) (low cost instances)'!G"&amp;ROW('summary | ALG^({gamma}) (low co'!G$66)+(ROW()-23) * 7)</f>
        <v>11164.54633</v>
      </c>
      <c r="G25" s="102">
        <f>INDIRECT("'summary | ALG^({\gamma}) (low cost instances)'!H"&amp;ROW('summary | ALG^({gamma}) (low co'!H$66)+(ROW()-23) * 7)</f>
        <v>0</v>
      </c>
      <c r="H25" s="102">
        <f>INDIRECT("'summary | ALG^({\gamma}) (low cost instances)'!I"&amp;ROW('summary | ALG^({gamma}) (low co'!I$66)+(ROW()-23) * 7)</f>
        <v>78.70969099</v>
      </c>
      <c r="I25" s="102">
        <f>INDIRECT("'summary | ALG^({\gamma}) (low cost instances)'!J"&amp;ROW('summary | ALG^({gamma}) (low co'!J$66)+(ROW()-23) * 7)</f>
        <v>1.53282123</v>
      </c>
    </row>
    <row r="26">
      <c r="A26" s="107"/>
      <c r="B26" s="21"/>
      <c r="C26" s="97">
        <v>4.0</v>
      </c>
      <c r="E26" s="102">
        <f>INDIRECT("'summary | ALG^({\gamma}) (low cost instances)'!F"&amp;ROW('summary | ALG^({gamma}) (low co'!F$66)+(ROW()-23) * 7)</f>
        <v>12354.67967</v>
      </c>
      <c r="F26" s="102">
        <f>INDIRECT("'summary | ALG^({\gamma}) (low cost instances)'!G"&amp;ROW('summary | ALG^({gamma}) (low co'!G$66)+(ROW()-23) * 7)</f>
        <v>12349.113</v>
      </c>
      <c r="G26" s="102">
        <f>INDIRECT("'summary | ALG^({\gamma}) (low cost instances)'!H"&amp;ROW('summary | ALG^({gamma}) (low co'!H$66)+(ROW()-23) * 7)</f>
        <v>0.03617683236</v>
      </c>
      <c r="H26" s="102">
        <f>INDIRECT("'summary | ALG^({\gamma}) (low cost instances)'!I"&amp;ROW('summary | ALG^({gamma}) (low co'!I$66)+(ROW()-23) * 7)</f>
        <v>631.7621844</v>
      </c>
      <c r="I26" s="102">
        <f>INDIRECT("'summary | ALG^({\gamma}) (low cost instances)'!J"&amp;ROW('summary | ALG^({gamma}) (low co'!J$66)+(ROW()-23) * 7)</f>
        <v>1.554508085</v>
      </c>
    </row>
    <row r="27">
      <c r="A27" s="97"/>
      <c r="B27" s="21"/>
      <c r="C27" s="97">
        <v>5.0</v>
      </c>
      <c r="E27" s="102">
        <f>INDIRECT("'summary | ALG^({\gamma}) (low cost instances)'!F"&amp;ROW('summary | ALG^({gamma}) (low co'!F$66)+(ROW()-23) * 7)</f>
        <v>13900.83356</v>
      </c>
      <c r="F27" s="102">
        <f>INDIRECT("'summary | ALG^({\gamma}) (low cost instances)'!G"&amp;ROW('summary | ALG^({gamma}) (low co'!G$66)+(ROW()-23) * 7)</f>
        <v>13859.90022</v>
      </c>
      <c r="G27" s="102">
        <f>INDIRECT("'summary | ALG^({\gamma}) (low cost instances)'!H"&amp;ROW('summary | ALG^({gamma}) (low co'!H$66)+(ROW()-23) * 7)</f>
        <v>0.2474562873</v>
      </c>
      <c r="H27" s="102">
        <f>INDIRECT("'summary | ALG^({\gamma}) (low cost instances)'!I"&amp;ROW('summary | ALG^({gamma}) (low co'!I$66)+(ROW()-23) * 7)</f>
        <v>889.6499923</v>
      </c>
      <c r="I27" s="102">
        <f>INDIRECT("'summary | ALG^({\gamma}) (low cost instances)'!J"&amp;ROW('summary | ALG^({gamma}) (low co'!J$66)+(ROW()-23) * 7)</f>
        <v>1.594157283</v>
      </c>
    </row>
    <row r="28">
      <c r="A28" s="97"/>
      <c r="B28" s="21" t="s">
        <v>85</v>
      </c>
      <c r="C28" s="97">
        <v>1.0</v>
      </c>
      <c r="E28" s="103">
        <f>INDIRECT("'summary | ALG^({\gamma}) (low cost instances)'!L"&amp;ROW('summary | ALG^({gamma}) (low co'!L$66)+(ROW()-28) * 7)</f>
        <v>7991.088999</v>
      </c>
      <c r="F28" s="103">
        <f>INDIRECT("'summary | ALG^({\gamma}) (low cost instances)'!M"&amp;ROW('summary | ALG^({gamma}) (low co'!M$66)+(ROW()-28) * 7)</f>
        <v>7991.074624</v>
      </c>
      <c r="G28" s="103">
        <f>INDIRECT("'summary | ALG^({\gamma}) (low cost instances)'!N"&amp;ROW('summary | ALG^({gamma}) (low co'!N$66)+(ROW()-28) * 7)</f>
        <v>0.000228832723</v>
      </c>
      <c r="H28" s="103">
        <f>INDIRECT("'summary | ALG^({\gamma}) (low cost instances)'!O"&amp;ROW('summary | ALG^({gamma}) (low co'!O$66)+(ROW()-28) * 7)</f>
        <v>6.912844499</v>
      </c>
      <c r="I28" s="103">
        <f>INDIRECT("'summary | ALG^({\gamma}) (low cost instances)'!P"&amp;ROW('summary | ALG^({gamma}) (low co'!P$66)+(ROW()-28) * 7)</f>
        <v>1.410945682</v>
      </c>
    </row>
    <row r="29">
      <c r="A29" s="97"/>
      <c r="B29" s="21"/>
      <c r="C29" s="97">
        <v>2.0</v>
      </c>
      <c r="E29" s="102">
        <f>INDIRECT("'summary | ALG^({\gamma}) (low cost instances)'!L"&amp;ROW('summary | ALG^({gamma}) (low co'!L$66)+(ROW()-28) * 7)</f>
        <v>8563.302998</v>
      </c>
      <c r="F29" s="102">
        <f>INDIRECT("'summary | ALG^({\gamma}) (low cost instances)'!M"&amp;ROW('summary | ALG^({gamma}) (low co'!M$66)+(ROW()-28) * 7)</f>
        <v>8563.302998</v>
      </c>
      <c r="G29" s="102">
        <f>INDIRECT("'summary | ALG^({\gamma}) (low cost instances)'!N"&amp;ROW('summary | ALG^({gamma}) (low co'!N$66)+(ROW()-28) * 7)</f>
        <v>0</v>
      </c>
      <c r="H29" s="102">
        <f>INDIRECT("'summary | ALG^({\gamma}) (low cost instances)'!O"&amp;ROW('summary | ALG^({gamma}) (low co'!O$66)+(ROW()-28) * 7)</f>
        <v>74.47731801</v>
      </c>
      <c r="I29" s="102">
        <f>INDIRECT("'summary | ALG^({\gamma}) (low cost instances)'!P"&amp;ROW('summary | ALG^({gamma}) (low co'!P$66)+(ROW()-28) * 7)</f>
        <v>1.316412724</v>
      </c>
    </row>
    <row r="30">
      <c r="A30" s="97"/>
      <c r="B30" s="21"/>
      <c r="C30" s="97">
        <v>3.0</v>
      </c>
      <c r="E30" s="102">
        <f>INDIRECT("'summary | ALG^({\gamma}) (low cost instances)'!L"&amp;ROW('summary | ALG^({gamma}) (low co'!L$66)+(ROW()-28) * 7)</f>
        <v>9361.473657</v>
      </c>
      <c r="F30" s="102">
        <f>INDIRECT("'summary | ALG^({\gamma}) (low cost instances)'!M"&amp;ROW('summary | ALG^({gamma}) (low co'!M$66)+(ROW()-28) * 7)</f>
        <v>9352.965608</v>
      </c>
      <c r="G30" s="102">
        <f>INDIRECT("'summary | ALG^({\gamma}) (low cost instances)'!N"&amp;ROW('summary | ALG^({gamma}) (low co'!N$66)+(ROW()-28) * 7)</f>
        <v>0.07108786242</v>
      </c>
      <c r="H30" s="102">
        <f>INDIRECT("'summary | ALG^({\gamma}) (low cost instances)'!O"&amp;ROW('summary | ALG^({gamma}) (low co'!O$66)+(ROW()-28) * 7)</f>
        <v>914.2781004</v>
      </c>
      <c r="I30" s="102">
        <f>INDIRECT("'summary | ALG^({\gamma}) (low cost instances)'!P"&amp;ROW('summary | ALG^({gamma}) (low co'!P$66)+(ROW()-28) * 7)</f>
        <v>1.280583305</v>
      </c>
    </row>
    <row r="31">
      <c r="A31" s="108"/>
      <c r="B31" s="21"/>
      <c r="C31" s="97">
        <v>4.0</v>
      </c>
      <c r="E31" s="102">
        <f>INDIRECT("'summary | ALG^({\gamma}) (low cost instances)'!L"&amp;ROW('summary | ALG^({gamma}) (low co'!L$66)+(ROW()-28) * 7)</f>
        <v>10856.10762</v>
      </c>
      <c r="F31" s="102">
        <f>INDIRECT("'summary | ALG^({\gamma}) (low cost instances)'!M"&amp;ROW('summary | ALG^({gamma}) (low co'!M$66)+(ROW()-28) * 7)</f>
        <v>10775.34808</v>
      </c>
      <c r="G31" s="102">
        <f>INDIRECT("'summary | ALG^({\gamma}) (low cost instances)'!N"&amp;ROW('summary | ALG^({gamma}) (low co'!N$66)+(ROW()-28) * 7)</f>
        <v>0.5998533451</v>
      </c>
      <c r="H31" s="102">
        <f>INDIRECT("'summary | ALG^({\gamma}) (low cost instances)'!O"&amp;ROW('summary | ALG^({gamma}) (low co'!O$66)+(ROW()-28) * 7)</f>
        <v>1465.057344</v>
      </c>
      <c r="I31" s="102">
        <f>INDIRECT("'summary | ALG^({\gamma}) (low cost instances)'!P"&amp;ROW('summary | ALG^({gamma}) (low co'!P$66)+(ROW()-28) * 7)</f>
        <v>1.368438179</v>
      </c>
    </row>
    <row r="32">
      <c r="A32" s="108"/>
      <c r="B32" s="21"/>
      <c r="C32" s="97">
        <v>5.0</v>
      </c>
      <c r="E32" s="102">
        <f>INDIRECT("'summary | ALG^({\gamma}) (low cost instances)'!L"&amp;ROW('summary | ALG^({gamma}) (low co'!L$66)+(ROW()-28) * 7)</f>
        <v>12110.53474</v>
      </c>
      <c r="F32" s="102">
        <f>INDIRECT("'summary | ALG^({\gamma}) (low cost instances)'!M"&amp;ROW('summary | ALG^({gamma}) (low co'!M$66)+(ROW()-28) * 7)</f>
        <v>11890.32638</v>
      </c>
      <c r="G32" s="102">
        <f>INDIRECT("'summary | ALG^({\gamma}) (low cost instances)'!N"&amp;ROW('summary | ALG^({gamma}) (low co'!N$66)+(ROW()-28) * 7)</f>
        <v>1.421162691</v>
      </c>
      <c r="H32" s="102">
        <f>INDIRECT("'summary | ALG^({\gamma}) (low cost instances)'!O"&amp;ROW('summary | ALG^({gamma}) (low co'!O$66)+(ROW()-28) * 7)</f>
        <v>2214.313627</v>
      </c>
      <c r="I32" s="102">
        <f>INDIRECT("'summary | ALG^({\gamma}) (low cost instances)'!P"&amp;ROW('summary | ALG^({gamma}) (low co'!P$66)+(ROW()-28) * 7)</f>
        <v>1.386550363</v>
      </c>
    </row>
    <row r="33">
      <c r="A33" s="108"/>
      <c r="B33" s="21" t="s">
        <v>88</v>
      </c>
      <c r="C33" s="97">
        <v>1.0</v>
      </c>
      <c r="E33" s="103">
        <f>INDIRECT("'summary | ALG^({\gamma}) (low cost instances)'!R"&amp;ROW('summary | ALG^({gamma}) (low co'!R$66)+(ROW()-33) * 7)</f>
        <v>6585.304999</v>
      </c>
      <c r="F33" s="103">
        <f>INDIRECT("'summary | ALG^({\gamma}) (low cost instances)'!S"&amp;ROW('summary | ALG^({gamma}) (low co'!S$66)+(ROW()-33) * 7)</f>
        <v>6585.284235</v>
      </c>
      <c r="G33" s="103">
        <f>INDIRECT("'summary | ALG^({\gamma}) (low cost instances)'!T"&amp;ROW('summary | ALG^({gamma}) (low co'!T$66)+(ROW()-33) * 7)</f>
        <v>0.0002984812566</v>
      </c>
      <c r="H33" s="103">
        <f>INDIRECT("'summary | ALG^({\gamma}) (low cost instances)'!U"&amp;ROW('summary | ALG^({gamma}) (low co'!U$66)+(ROW()-33) * 7)</f>
        <v>26.5876573</v>
      </c>
      <c r="I33" s="103">
        <f>INDIRECT("'summary | ALG^({\gamma}) (low cost instances)'!V"&amp;ROW('summary | ALG^({gamma}) (low co'!V$66)+(ROW()-33) * 7)</f>
        <v>1.157302745</v>
      </c>
    </row>
    <row r="34">
      <c r="A34" s="108"/>
      <c r="B34" s="21"/>
      <c r="C34" s="97">
        <v>2.0</v>
      </c>
      <c r="E34" s="102">
        <f>INDIRECT("'summary | ALG^({\gamma}) (low cost instances)'!R"&amp;ROW('summary | ALG^({gamma}) (low co'!R$66)+(ROW()-33) * 7)</f>
        <v>7429.769333</v>
      </c>
      <c r="F34" s="102">
        <f>INDIRECT("'summary | ALG^({\gamma}) (low cost instances)'!S"&amp;ROW('summary | ALG^({gamma}) (low co'!S$66)+(ROW()-33) * 7)</f>
        <v>7424.371266</v>
      </c>
      <c r="G34" s="102">
        <f>INDIRECT("'summary | ALG^({\gamma}) (low cost instances)'!T"&amp;ROW('summary | ALG^({gamma}) (low co'!T$66)+(ROW()-33) * 7)</f>
        <v>0.06005547242</v>
      </c>
      <c r="H34" s="102">
        <f>INDIRECT("'summary | ALG^({\gamma}) (low cost instances)'!U"&amp;ROW('summary | ALG^({gamma}) (low co'!U$66)+(ROW()-33) * 7)</f>
        <v>739.9597424</v>
      </c>
      <c r="I34" s="102">
        <f>INDIRECT("'summary | ALG^({\gamma}) (low cost instances)'!V"&amp;ROW('summary | ALG^({gamma}) (low co'!V$66)+(ROW()-33) * 7)</f>
        <v>1.141845261</v>
      </c>
    </row>
    <row r="35">
      <c r="A35" s="108"/>
      <c r="B35" s="21"/>
      <c r="C35" s="97">
        <v>3.0</v>
      </c>
      <c r="E35" s="102">
        <f>INDIRECT("'summary | ALG^({\gamma}) (low cost instances)'!R"&amp;ROW('summary | ALG^({gamma}) (low co'!R$66)+(ROW()-33) * 7)</f>
        <v>8512.850333</v>
      </c>
      <c r="F35" s="102">
        <f>INDIRECT("'summary | ALG^({\gamma}) (low cost instances)'!S"&amp;ROW('summary | ALG^({gamma}) (low co'!S$66)+(ROW()-33) * 7)</f>
        <v>8438.792271</v>
      </c>
      <c r="G35" s="102">
        <f>INDIRECT("'summary | ALG^({\gamma}) (low cost instances)'!T"&amp;ROW('summary | ALG^({gamma}) (low co'!T$66)+(ROW()-33) * 7)</f>
        <v>0.7032360942</v>
      </c>
      <c r="H35" s="102">
        <f>INDIRECT("'summary | ALG^({\gamma}) (low cost instances)'!U"&amp;ROW('summary | ALG^({gamma}) (low co'!U$66)+(ROW()-33) * 7)</f>
        <v>1684.666852</v>
      </c>
      <c r="I35" s="102">
        <f>INDIRECT("'summary | ALG^({\gamma}) (low cost instances)'!V"&amp;ROW('summary | ALG^({gamma}) (low co'!V$66)+(ROW()-33) * 7)</f>
        <v>1.170282982</v>
      </c>
    </row>
    <row r="36">
      <c r="A36" s="108"/>
      <c r="B36" s="21"/>
      <c r="C36" s="97">
        <v>4.0</v>
      </c>
      <c r="E36" s="102">
        <f>INDIRECT("'summary | ALG^({\gamma}) (low cost instances)'!R"&amp;ROW('summary | ALG^({gamma}) (low co'!R$66)+(ROW()-33) * 7)</f>
        <v>9825.76965</v>
      </c>
      <c r="F36" s="102">
        <f>INDIRECT("'summary | ALG^({\gamma}) (low cost instances)'!S"&amp;ROW('summary | ALG^({gamma}) (low co'!S$66)+(ROW()-33) * 7)</f>
        <v>9514.167206</v>
      </c>
      <c r="G36" s="102">
        <f>INDIRECT("'summary | ALG^({\gamma}) (low cost instances)'!T"&amp;ROW('summary | ALG^({gamma}) (low co'!T$66)+(ROW()-33) * 7)</f>
        <v>2.419453597</v>
      </c>
      <c r="H36" s="102">
        <f>INDIRECT("'summary | ALG^({\gamma}) (low cost instances)'!U"&amp;ROW('summary | ALG^({gamma}) (low co'!U$66)+(ROW()-33) * 7)</f>
        <v>2870.382297</v>
      </c>
      <c r="I36" s="102">
        <f>INDIRECT("'summary | ALG^({\gamma}) (low cost instances)'!V"&amp;ROW('summary | ALG^({gamma}) (low co'!V$66)+(ROW()-33) * 7)</f>
        <v>1.239156649</v>
      </c>
    </row>
    <row r="37">
      <c r="A37" s="108"/>
      <c r="B37" s="21"/>
      <c r="C37" s="97">
        <v>5.0</v>
      </c>
      <c r="E37" s="102">
        <f>INDIRECT("'summary | ALG^({\gamma}) (low cost instances)'!R"&amp;ROW('summary | ALG^({gamma}) (low co'!R$66)+(ROW()-33) * 7)</f>
        <v>11393.68558</v>
      </c>
      <c r="F37" s="102">
        <f>INDIRECT("'summary | ALG^({\gamma}) (low cost instances)'!S"&amp;ROW('summary | ALG^({gamma}) (low co'!S$66)+(ROW()-33) * 7)</f>
        <v>10789.10574</v>
      </c>
      <c r="G37" s="102">
        <f>INDIRECT("'summary | ALG^({\gamma}) (low cost instances)'!T"&amp;ROW('summary | ALG^({gamma}) (low co'!T$66)+(ROW()-33) * 7)</f>
        <v>4.017345442</v>
      </c>
      <c r="H37" s="102">
        <f>INDIRECT("'summary | ALG^({\gamma}) (low cost instances)'!U"&amp;ROW('summary | ALG^({gamma}) (low co'!U$66)+(ROW()-33) * 7)</f>
        <v>3384.584304</v>
      </c>
      <c r="I37" s="102">
        <f>INDIRECT("'summary | ALG^({\gamma}) (low cost instances)'!V"&amp;ROW('summary | ALG^({gamma}) (low co'!V$66)+(ROW()-33) * 7)</f>
        <v>1.306677889</v>
      </c>
    </row>
    <row r="38">
      <c r="A38" s="108"/>
      <c r="B38" s="21" t="s">
        <v>89</v>
      </c>
      <c r="C38" s="97">
        <v>1.0</v>
      </c>
      <c r="E38" s="103">
        <f>INDIRECT("'summary | ALG^({\gamma}) (low cost instances)'!X"&amp;ROW('summary | ALG^({gamma}) (low co'!X$66)+(ROW()-38) * 7)</f>
        <v>5795.049333</v>
      </c>
      <c r="F38" s="103">
        <f>INDIRECT("'summary | ALG^({\gamma}) (low cost instances)'!Y"&amp;ROW('summary | ALG^({gamma}) (low co'!Y$66)+(ROW()-38) * 7)</f>
        <v>5795.049333</v>
      </c>
      <c r="G38" s="103">
        <f>INDIRECT("'summary | ALG^({\gamma}) (low cost instances)'!Z"&amp;ROW('summary | ALG^({gamma}) (low co'!Z$66)+(ROW()-38) * 7)</f>
        <v>0</v>
      </c>
      <c r="H38" s="103">
        <f>INDIRECT("'summary | ALG^({\gamma}) (low cost instances)'!AA"&amp;ROW('summary | ALG^({gamma}) (low co'!AA$66)+(ROW()-38) * 7)</f>
        <v>19.19676426</v>
      </c>
      <c r="I38" s="103">
        <f>INDIRECT("'summary | ALG^({\gamma}) (low cost instances)'!AB"&amp;ROW('summary | ALG^({gamma}) (low co'!AB$66)+(ROW()-38) * 7)</f>
        <v>1.019493022</v>
      </c>
    </row>
    <row r="39">
      <c r="A39" s="108"/>
      <c r="B39" s="21"/>
      <c r="C39" s="97">
        <v>2.0</v>
      </c>
      <c r="E39" s="102">
        <f>INDIRECT("'summary | ALG^({\gamma}) (low cost instances)'!X"&amp;ROW('summary | ALG^({gamma}) (low co'!X$66)+(ROW()-38) * 7)</f>
        <v>6707.73899</v>
      </c>
      <c r="F39" s="102">
        <f>INDIRECT("'summary | ALG^({\gamma}) (low cost instances)'!Y"&amp;ROW('summary | ALG^({gamma}) (low co'!Y$66)+(ROW()-38) * 7)</f>
        <v>6697.479805</v>
      </c>
      <c r="G39" s="102">
        <f>INDIRECT("'summary | ALG^({\gamma}) (low cost instances)'!Z"&amp;ROW('summary | ALG^({gamma}) (low co'!Z$66)+(ROW()-38) * 7)</f>
        <v>0.111790293</v>
      </c>
      <c r="H39" s="102">
        <f>INDIRECT("'summary | ALG^({\gamma}) (low cost instances)'!AA"&amp;ROW('summary | ALG^({gamma}) (low co'!AA$66)+(ROW()-38) * 7)</f>
        <v>1132.353843</v>
      </c>
      <c r="I39" s="102">
        <f>INDIRECT("'summary | ALG^({\gamma}) (low cost instances)'!AB"&amp;ROW('summary | ALG^({gamma}) (low co'!AB$66)+(ROW()-38) * 7)</f>
        <v>1.032463899</v>
      </c>
    </row>
    <row r="40">
      <c r="A40" s="108"/>
      <c r="B40" s="21"/>
      <c r="C40" s="97">
        <v>3.0</v>
      </c>
      <c r="E40" s="102">
        <f>INDIRECT("'summary | ALG^({\gamma}) (low cost instances)'!X"&amp;ROW('summary | ALG^({gamma}) (low co'!X$66)+(ROW()-38) * 7)</f>
        <v>7969.044305</v>
      </c>
      <c r="F40" s="102">
        <f>INDIRECT("'summary | ALG^({\gamma}) (low cost instances)'!Y"&amp;ROW('summary | ALG^({gamma}) (low co'!Y$66)+(ROW()-38) * 7)</f>
        <v>7668.887628</v>
      </c>
      <c r="G40" s="102">
        <f>INDIRECT("'summary | ALG^({\gamma}) (low cost instances)'!Z"&amp;ROW('summary | ALG^({gamma}) (low co'!Z$66)+(ROW()-38) * 7)</f>
        <v>2.921256963</v>
      </c>
      <c r="H40" s="102">
        <f>INDIRECT("'summary | ALG^({\gamma}) (low cost instances)'!AA"&amp;ROW('summary | ALG^({gamma}) (low co'!AA$66)+(ROW()-38) * 7)</f>
        <v>2579.221399</v>
      </c>
      <c r="I40" s="102">
        <f>INDIRECT("'summary | ALG^({\gamma}) (low cost instances)'!AB"&amp;ROW('summary | ALG^({gamma}) (low co'!AB$66)+(ROW()-38) * 7)</f>
        <v>1.094012547</v>
      </c>
    </row>
    <row r="41">
      <c r="A41" s="108"/>
      <c r="B41" s="21"/>
      <c r="C41" s="97">
        <v>4.0</v>
      </c>
      <c r="E41" s="102">
        <f>INDIRECT("'summary | ALG^({\gamma}) (low cost instances)'!X"&amp;ROW('summary | ALG^({gamma}) (low co'!X$66)+(ROW()-38) * 7)</f>
        <v>9354.52799</v>
      </c>
      <c r="F41" s="102">
        <f>INDIRECT("'summary | ALG^({\gamma}) (low cost instances)'!Y"&amp;ROW('summary | ALG^({gamma}) (low co'!Y$66)+(ROW()-38) * 7)</f>
        <v>8623.041084</v>
      </c>
      <c r="G41" s="102">
        <f>INDIRECT("'summary | ALG^({\gamma}) (low cost instances)'!Z"&amp;ROW('summary | ALG^({gamma}) (low co'!Z$66)+(ROW()-38) * 7)</f>
        <v>6.124840976</v>
      </c>
      <c r="H41" s="102">
        <f>INDIRECT("'summary | ALG^({\gamma}) (low cost instances)'!AA"&amp;ROW('summary | ALG^({gamma}) (low co'!AA$66)+(ROW()-38) * 7)</f>
        <v>3479.487347</v>
      </c>
      <c r="I41" s="102">
        <f>INDIRECT("'summary | ALG^({\gamma}) (low cost instances)'!AB"&amp;ROW('summary | ALG^({gamma}) (low co'!AB$66)+(ROW()-38) * 7)</f>
        <v>1.177952748</v>
      </c>
    </row>
    <row r="42">
      <c r="A42" s="108"/>
      <c r="B42" s="21"/>
      <c r="C42" s="97">
        <v>5.0</v>
      </c>
      <c r="E42" s="102">
        <f>INDIRECT("'summary | ALG^({\gamma}) (low cost instances)'!X"&amp;ROW('summary | ALG^({gamma}) (low co'!X$66)+(ROW()-38) * 7)</f>
        <v>10928.59023</v>
      </c>
      <c r="F42" s="102">
        <f>INDIRECT("'summary | ALG^({\gamma}) (low cost instances)'!Y"&amp;ROW('summary | ALG^({gamma}) (low co'!Y$66)+(ROW()-38) * 7)</f>
        <v>9653.607583</v>
      </c>
      <c r="G42" s="102">
        <f>INDIRECT("'summary | ALG^({\gamma}) (low cost instances)'!Z"&amp;ROW('summary | ALG^({gamma}) (low co'!Z$66)+(ROW()-38) * 7)</f>
        <v>9.638364029</v>
      </c>
      <c r="H42" s="102">
        <f>INDIRECT("'summary | ALG^({\gamma}) (low cost instances)'!AA"&amp;ROW('summary | ALG^({gamma}) (low co'!AA$66)+(ROW()-38) * 7)</f>
        <v>5061.094995</v>
      </c>
      <c r="I42" s="102">
        <f>INDIRECT("'summary | ALG^({\gamma}) (low cost instances)'!AB"&amp;ROW('summary | ALG^({gamma}) (low co'!AB$66)+(ROW()-38) * 7)</f>
        <v>1.252963005</v>
      </c>
    </row>
    <row r="43">
      <c r="A43" s="108"/>
      <c r="B43" s="21" t="s">
        <v>90</v>
      </c>
      <c r="C43" s="97">
        <v>1.0</v>
      </c>
      <c r="E43" s="103">
        <f>INDIRECT("'summary | ALG^({\gamma}) (low cost instances)'!AD"&amp;ROW('summary | ALG^({gamma}) (low co'!AD$66)+(ROW()-43) * 7)</f>
        <v>5680.866667</v>
      </c>
      <c r="F43" s="103">
        <f>INDIRECT("'summary | ALG^({\gamma}) (low cost instances)'!AE"&amp;ROW('summary | ALG^({gamma}) (low co'!AE$66)+(ROW()-43) * 7)</f>
        <v>5680.864264</v>
      </c>
      <c r="G43" s="103">
        <f>INDIRECT("'summary | ALG^({\gamma}) (low cost instances)'!AF"&amp;ROW('summary | ALG^({gamma}) (low co'!AF$66)+(ROW()-43) * 7)</f>
        <v>0.00005382632897</v>
      </c>
      <c r="H43" s="103">
        <f>INDIRECT("'summary | ALG^({\gamma}) (low cost instances)'!AG"&amp;ROW('summary | ALG^({gamma}) (low co'!AG$66)+(ROW()-43) * 7)</f>
        <v>40.25080766</v>
      </c>
      <c r="I43" s="103">
        <f>INDIRECT("'summary | ALG^({\gamma}) (low cost instances)'!AH"&amp;ROW('summary | ALG^({gamma}) (low co'!AH$66)+(ROW()-43) * 7)</f>
        <v>1.000006231</v>
      </c>
    </row>
    <row r="44">
      <c r="A44" s="108"/>
      <c r="B44" s="21"/>
      <c r="C44" s="97">
        <v>2.0</v>
      </c>
      <c r="E44" s="102">
        <f>INDIRECT("'summary | ALG^({\gamma}) (low cost instances)'!AD"&amp;ROW('summary | ALG^({gamma}) (low co'!AD$66)+(ROW()-43) * 7)</f>
        <v>6615.404324</v>
      </c>
      <c r="F44" s="102">
        <f>INDIRECT("'summary | ALG^({\gamma}) (low cost instances)'!AE"&amp;ROW('summary | ALG^({gamma}) (low co'!AE$66)+(ROW()-43) * 7)</f>
        <v>6471.734857</v>
      </c>
      <c r="G44" s="102">
        <f>INDIRECT("'summary | ALG^({\gamma}) (low cost instances)'!AF"&amp;ROW('summary | ALG^({gamma}) (low co'!AF$66)+(ROW()-43) * 7)</f>
        <v>1.695758756</v>
      </c>
      <c r="H44" s="102">
        <f>INDIRECT("'summary | ALG^({\gamma}) (low cost instances)'!AG"&amp;ROW('summary | ALG^({gamma}) (low co'!AG$66)+(ROW()-43) * 7)</f>
        <v>1671.583946</v>
      </c>
      <c r="I44" s="102">
        <f>INDIRECT("'summary | ALG^({\gamma}) (low cost instances)'!AH"&amp;ROW('summary | ALG^({gamma}) (low co'!AH$66)+(ROW()-43) * 7)</f>
        <v>1.017395052</v>
      </c>
    </row>
    <row r="45">
      <c r="A45" s="108"/>
      <c r="B45" s="21"/>
      <c r="C45" s="97">
        <v>3.0</v>
      </c>
      <c r="E45" s="102">
        <f>INDIRECT("'summary | ALG^({\gamma}) (low cost instances)'!AD"&amp;ROW('summary | ALG^({gamma}) (low co'!AD$66)+(ROW()-43) * 7)</f>
        <v>7948.805655</v>
      </c>
      <c r="F45" s="102">
        <f>INDIRECT("'summary | ALG^({\gamma}) (low cost instances)'!AE"&amp;ROW('summary | ALG^({gamma}) (low co'!AE$66)+(ROW()-43) * 7)</f>
        <v>7249.849308</v>
      </c>
      <c r="G45" s="102">
        <f>INDIRECT("'summary | ALG^({\gamma}) (low cost instances)'!AF"&amp;ROW('summary | ALG^({gamma}) (low co'!AF$66)+(ROW()-43) * 7)</f>
        <v>6.829924498</v>
      </c>
      <c r="H45" s="102">
        <f>INDIRECT("'summary | ALG^({\gamma}) (low cost instances)'!AG"&amp;ROW('summary | ALG^({gamma}) (low co'!AG$66)+(ROW()-43) * 7)</f>
        <v>3543.503717</v>
      </c>
      <c r="I45" s="102">
        <f>INDIRECT("'summary | ALG^({\gamma}) (low cost instances)'!AH"&amp;ROW('summary | ALG^({gamma}) (low co'!AH$66)+(ROW()-43) * 7)</f>
        <v>1.089871963</v>
      </c>
    </row>
    <row r="46">
      <c r="A46" s="108"/>
      <c r="B46" s="21"/>
      <c r="C46" s="97">
        <v>4.0</v>
      </c>
      <c r="E46" s="102">
        <f>INDIRECT("'summary | ALG^({\gamma}) (low cost instances)'!AD"&amp;ROW('summary | ALG^({gamma}) (low co'!AD$66)+(ROW()-43) * 7)</f>
        <v>9341.777234</v>
      </c>
      <c r="F46" s="102">
        <f>INDIRECT("'summary | ALG^({\gamma}) (low cost instances)'!AE"&amp;ROW('summary | ALG^({gamma}) (low co'!AE$66)+(ROW()-43) * 7)</f>
        <v>7924.085594</v>
      </c>
      <c r="G46" s="102">
        <f>INDIRECT("'summary | ALG^({\gamma}) (low cost instances)'!AF"&amp;ROW('summary | ALG^({gamma}) (low co'!AF$66)+(ROW()-43) * 7)</f>
        <v>12.1696469</v>
      </c>
      <c r="H46" s="102">
        <f>INDIRECT("'summary | ALG^({\gamma}) (low cost instances)'!AG"&amp;ROW('summary | ALG^({gamma}) (low co'!AG$66)+(ROW()-43) * 7)</f>
        <v>5501.24567</v>
      </c>
      <c r="I46" s="102">
        <f>INDIRECT("'summary | ALG^({\gamma}) (low cost instances)'!AH"&amp;ROW('summary | ALG^({gamma}) (low co'!AH$66)+(ROW()-43) * 7)</f>
        <v>1.176344559</v>
      </c>
    </row>
    <row r="47">
      <c r="A47" s="108"/>
      <c r="B47" s="21"/>
      <c r="C47" s="97">
        <v>5.0</v>
      </c>
      <c r="E47" s="102">
        <f>INDIRECT("'summary | ALG^({\gamma}) (low cost instances)'!AD"&amp;ROW('summary | ALG^({gamma}) (low co'!AD$66)+(ROW()-43) * 7)</f>
        <v>11022.36836</v>
      </c>
      <c r="F47" s="102">
        <f>INDIRECT("'summary | ALG^({\gamma}) (low cost instances)'!AE"&amp;ROW('summary | ALG^({gamma}) (low co'!AE$66)+(ROW()-43) * 7)</f>
        <v>8751.370538</v>
      </c>
      <c r="G47" s="102">
        <f>INDIRECT("'summary | ALG^({\gamma}) (low cost instances)'!AF"&amp;ROW('summary | ALG^({gamma}) (low co'!AF$66)+(ROW()-43) * 7)</f>
        <v>16.66933068</v>
      </c>
      <c r="H47" s="102">
        <f>INDIRECT("'summary | ALG^({\gamma}) (low cost instances)'!AG"&amp;ROW('summary | ALG^({gamma}) (low co'!AG$66)+(ROW()-43) * 7)</f>
        <v>5958.487535</v>
      </c>
      <c r="I47" s="102">
        <f>INDIRECT("'summary | ALG^({\gamma}) (low cost instances)'!AH"&amp;ROW('summary | ALG^({gamma}) (low co'!AH$66)+(ROW()-43) * 7)</f>
        <v>1.262798048</v>
      </c>
    </row>
    <row r="48">
      <c r="A48" s="108"/>
      <c r="B48" s="21" t="s">
        <v>86</v>
      </c>
      <c r="C48" s="97">
        <v>1.0</v>
      </c>
      <c r="E48" s="103">
        <f>INDIRECT("'summary | ALG^({\gamma}) (low cost instances)'!AJ"&amp;ROW('summary | ALG^({gamma}) (low co'!AJ$66)+(ROW()-48) * 7)</f>
        <v>6357.225</v>
      </c>
      <c r="F48" s="103">
        <f>INDIRECT("'summary | ALG^({\gamma}) (low cost instances)'!AK"&amp;ROW('summary | ALG^({gamma}) (low co'!AK$66)+(ROW()-48) * 7)</f>
        <v>6357.225</v>
      </c>
      <c r="G48" s="103">
        <f>INDIRECT("'summary | ALG^({\gamma}) (low cost instances)'!AL"&amp;ROW('summary | ALG^({gamma}) (low co'!AL$66)+(ROW()-48) * 7)</f>
        <v>0</v>
      </c>
      <c r="H48" s="103">
        <f>INDIRECT("'summary | ALG^({\gamma}) (low cost instances)'!AM"&amp;ROW('summary | ALG^({gamma}) (low co'!AM$66)+(ROW()-48) * 7)</f>
        <v>380.9126877</v>
      </c>
      <c r="I48" s="103">
        <f>INDIRECT("'summary | ALG^({\gamma}) (low cost instances)'!AN"&amp;ROW('summary | ALG^({gamma}) (low co'!AN$66)+(ROW()-48) * 7)</f>
        <v>1.116819151</v>
      </c>
    </row>
    <row r="49">
      <c r="A49" s="108"/>
      <c r="B49" s="21"/>
      <c r="C49" s="97">
        <v>2.0</v>
      </c>
      <c r="E49" s="102">
        <f>INDIRECT("'summary | ALG^({\gamma}) (low cost instances)'!AJ"&amp;ROW('summary | ALG^({gamma}) (low co'!AJ$66)+(ROW()-48) * 7)</f>
        <v>7311.00582</v>
      </c>
      <c r="F49" s="102">
        <f>INDIRECT("'summary | ALG^({\gamma}) (low cost instances)'!AK"&amp;ROW('summary | ALG^({gamma}) (low co'!AK$66)+(ROW()-48) * 7)</f>
        <v>7311.00582</v>
      </c>
      <c r="G49" s="102">
        <f>INDIRECT("'summary | ALG^({\gamma}) (low cost instances)'!AL"&amp;ROW('summary | ALG^({gamma}) (low co'!AL$66)+(ROW()-48) * 7)</f>
        <v>0</v>
      </c>
      <c r="H49" s="102">
        <f>INDIRECT("'summary | ALG^({\gamma}) (low cost instances)'!AM"&amp;ROW('summary | ALG^({gamma}) (low co'!AM$66)+(ROW()-48) * 7)</f>
        <v>658.317523</v>
      </c>
      <c r="I49" s="102">
        <f>INDIRECT("'summary | ALG^({\gamma}) (low cost instances)'!AN"&amp;ROW('summary | ALG^({gamma}) (low co'!AN$66)+(ROW()-48) * 7)</f>
        <v>1.11857429</v>
      </c>
    </row>
    <row r="50">
      <c r="A50" s="108"/>
      <c r="B50" s="21"/>
      <c r="C50" s="97">
        <v>3.0</v>
      </c>
      <c r="E50" s="102">
        <f>INDIRECT("'summary | ALG^({\gamma}) (low cost instances)'!AJ"&amp;ROW('summary | ALG^({gamma}) (low co'!AJ$66)+(ROW()-48) * 7)</f>
        <v>8504.413667</v>
      </c>
      <c r="F50" s="102">
        <f>INDIRECT("'summary | ALG^({\gamma}) (low cost instances)'!AK"&amp;ROW('summary | ALG^({gamma}) (low co'!AK$66)+(ROW()-48) * 7)</f>
        <v>8504.413667</v>
      </c>
      <c r="G50" s="102">
        <f>INDIRECT("'summary | ALG^({\gamma}) (low cost instances)'!AL"&amp;ROW('summary | ALG^({gamma}) (low co'!AL$66)+(ROW()-48) * 7)</f>
        <v>0</v>
      </c>
      <c r="H50" s="102">
        <f>INDIRECT("'summary | ALG^({\gamma}) (low cost instances)'!AM"&amp;ROW('summary | ALG^({gamma}) (low co'!AM$66)+(ROW()-48) * 7)</f>
        <v>1458.505503</v>
      </c>
      <c r="I50" s="102">
        <f>INDIRECT("'summary | ALG^({\gamma}) (low cost instances)'!AN"&amp;ROW('summary | ALG^({gamma}) (low co'!AN$66)+(ROW()-48) * 7)</f>
        <v>1.165428794</v>
      </c>
    </row>
    <row r="51">
      <c r="A51" s="108"/>
      <c r="B51" s="21"/>
      <c r="C51" s="97">
        <v>4.0</v>
      </c>
      <c r="E51" s="102">
        <f>INDIRECT("'summary | ALG^({\gamma}) (low cost instances)'!AJ"&amp;ROW('summary | ALG^({gamma}) (low co'!AJ$66)+(ROW()-48) * 7)</f>
        <v>9783.741</v>
      </c>
      <c r="F51" s="102">
        <f>INDIRECT("'summary | ALG^({\gamma}) (low cost instances)'!AK"&amp;ROW('summary | ALG^({gamma}) (low co'!AK$66)+(ROW()-48) * 7)</f>
        <v>9783.707667</v>
      </c>
      <c r="G51" s="102">
        <f>INDIRECT("'summary | ALG^({\gamma}) (low cost instances)'!AL"&amp;ROW('summary | ALG^({gamma}) (low co'!AL$66)+(ROW()-48) * 7)</f>
        <v>0.0002683430594</v>
      </c>
      <c r="H51" s="102">
        <f>INDIRECT("'summary | ALG^({\gamma}) (low cost instances)'!AM"&amp;ROW('summary | ALG^({gamma}) (low co'!AM$66)+(ROW()-48) * 7)</f>
        <v>2001.094052</v>
      </c>
      <c r="I51" s="102">
        <f>INDIRECT("'summary | ALG^({\gamma}) (low cost instances)'!AN"&amp;ROW('summary | ALG^({gamma}) (low co'!AN$66)+(ROW()-48) * 7)</f>
        <v>1.23145397</v>
      </c>
    </row>
    <row r="52">
      <c r="A52" s="108"/>
      <c r="B52" s="21"/>
      <c r="C52" s="97">
        <v>5.0</v>
      </c>
      <c r="E52" s="102">
        <f>INDIRECT("'summary | ALG^({\gamma}) (low cost instances)'!AJ"&amp;ROW('summary | ALG^({gamma}) (low co'!AJ$66)+(ROW()-48) * 7)</f>
        <v>11302.48858</v>
      </c>
      <c r="F52" s="102">
        <f>INDIRECT("'summary | ALG^({\gamma}) (low cost instances)'!AK"&amp;ROW('summary | ALG^({gamma}) (low co'!AK$66)+(ROW()-48) * 7)</f>
        <v>11302.48858</v>
      </c>
      <c r="G52" s="102">
        <f>INDIRECT("'summary | ALG^({\gamma}) (low cost instances)'!AL"&amp;ROW('summary | ALG^({gamma}) (low co'!AL$66)+(ROW()-48) * 7)</f>
        <v>0.00005243876987</v>
      </c>
      <c r="H52" s="102">
        <f>INDIRECT("'summary | ALG^({\gamma}) (low cost instances)'!AM"&amp;ROW('summary | ALG^({gamma}) (low co'!AM$66)+(ROW()-48) * 7)</f>
        <v>2586.138497</v>
      </c>
      <c r="I52" s="102">
        <f>INDIRECT("'summary | ALG^({\gamma}) (low cost instances)'!AN"&amp;ROW('summary | ALG^({gamma}) (low co'!AN$66)+(ROW()-48) * 7)</f>
        <v>1.295157014</v>
      </c>
    </row>
    <row r="53">
      <c r="A53" s="108"/>
      <c r="B53" s="104" t="s">
        <v>87</v>
      </c>
      <c r="C53" s="97">
        <v>1.0</v>
      </c>
      <c r="E53" s="103">
        <f>INDIRECT("'summary | ALG^({\gamma}) (low cost instances)'!AV"&amp;ROW('summary | ALG^({gamma}) (low co'!AV$66)+(ROW()-53) * 7)</f>
        <v>9214.093667</v>
      </c>
      <c r="F53" s="103">
        <f>INDIRECT("'summary | ALG^({\gamma}) (low cost instances)'!AW"&amp;ROW('summary | ALG^({gamma}) (low co'!AW$66)+(ROW()-53) * 7)</f>
        <v>9214.060333</v>
      </c>
      <c r="G53" s="103">
        <f>INDIRECT("'summary | ALG^({\gamma}) (low cost instances)'!AX"&amp;ROW('summary | ALG^({gamma}) (low co'!AX$66)+(ROW()-53) * 7)</f>
        <v>0.0002564345191</v>
      </c>
      <c r="H53" s="103">
        <f>INDIRECT("'summary | ALG^({\gamma}) (low cost instances)'!AY"&amp;ROW('summary | ALG^({gamma}) (low co'!AY$66)+(ROW()-53) * 7)</f>
        <v>3.348008347</v>
      </c>
      <c r="I53" s="103">
        <f>INDIRECT("'summary | ALG^({\gamma}) (low cost instances)'!AZ"&amp;ROW('summary | ALG^({gamma}) (low co'!AZ$66)+(ROW()-53) * 7)</f>
        <v>1.620513068</v>
      </c>
    </row>
    <row r="54">
      <c r="A54" s="108"/>
      <c r="B54" s="21"/>
      <c r="C54" s="97">
        <v>2.0</v>
      </c>
      <c r="E54" s="102">
        <f>INDIRECT("'summary | ALG^({\gamma}) (low cost instances)'!AV"&amp;ROW('summary | ALG^({gamma}) (low co'!AV$66)+(ROW()-53) * 7)</f>
        <v>10119.227</v>
      </c>
      <c r="F54" s="102">
        <f>INDIRECT("'summary | ALG^({\gamma}) (low cost instances)'!AW"&amp;ROW('summary | ALG^({gamma}) (low co'!AW$66)+(ROW()-53) * 7)</f>
        <v>10119.19367</v>
      </c>
      <c r="G54" s="102">
        <f>INDIRECT("'summary | ALG^({\gamma}) (low cost instances)'!AX"&amp;ROW('summary | ALG^({gamma}) (low co'!AX$66)+(ROW()-53) * 7)</f>
        <v>0.0002945070026</v>
      </c>
      <c r="H54" s="102">
        <f>INDIRECT("'summary | ALG^({\gamma}) (low cost instances)'!AY"&amp;ROW('summary | ALG^({gamma}) (low co'!AY$66)+(ROW()-53) * 7)</f>
        <v>16.71659125</v>
      </c>
      <c r="I54" s="102">
        <f>INDIRECT("'summary | ALG^({\gamma}) (low cost instances)'!AZ"&amp;ROW('summary | ALG^({gamma}) (low co'!AZ$66)+(ROW()-53) * 7)</f>
        <v>1.548920471</v>
      </c>
    </row>
    <row r="55">
      <c r="A55" s="108"/>
      <c r="B55" s="21"/>
      <c r="C55" s="97">
        <v>3.0</v>
      </c>
      <c r="E55" s="102">
        <f>INDIRECT("'summary | ALG^({\gamma}) (low cost instances)'!AV"&amp;ROW('summary | ALG^({gamma}) (low co'!AV$66)+(ROW()-53) * 7)</f>
        <v>11114.58767</v>
      </c>
      <c r="F55" s="102">
        <f>INDIRECT("'summary | ALG^({\gamma}) (low cost instances)'!AW"&amp;ROW('summary | ALG^({gamma}) (low co'!AW$66)+(ROW()-53) * 7)</f>
        <v>11114.55433</v>
      </c>
      <c r="G55" s="102">
        <f>INDIRECT("'summary | ALG^({\gamma}) (low cost instances)'!AX"&amp;ROW('summary | ALG^({gamma}) (low co'!AX$66)+(ROW()-53) * 7)</f>
        <v>0.0002677085885</v>
      </c>
      <c r="H55" s="102">
        <f>INDIRECT("'summary | ALG^({\gamma}) (low cost instances)'!AY"&amp;ROW('summary | ALG^({gamma}) (low co'!AY$66)+(ROW()-53) * 7)</f>
        <v>228.3469675</v>
      </c>
      <c r="I55" s="102">
        <f>INDIRECT("'summary | ALG^({\gamma}) (low cost instances)'!AZ"&amp;ROW('summary | ALG^({gamma}) (low co'!AZ$66)+(ROW()-53) * 7)</f>
        <v>1.525580204</v>
      </c>
    </row>
    <row r="56">
      <c r="A56" s="108"/>
      <c r="B56" s="21"/>
      <c r="C56" s="97">
        <v>4.0</v>
      </c>
      <c r="E56" s="102">
        <f>INDIRECT("'summary | ALG^({\gamma}) (low cost instances)'!AV"&amp;ROW('summary | ALG^({gamma}) (low co'!AV$66)+(ROW()-53) * 7)</f>
        <v>12336.87066</v>
      </c>
      <c r="F56" s="102">
        <f>INDIRECT("'summary | ALG^({\gamma}) (low cost instances)'!AW"&amp;ROW('summary | ALG^({gamma}) (low co'!AW$66)+(ROW()-53) * 7)</f>
        <v>12333.404</v>
      </c>
      <c r="G56" s="102">
        <f>INDIRECT("'summary | ALG^({\gamma}) (low cost instances)'!AX"&amp;ROW('summary | ALG^({gamma}) (low co'!AX$66)+(ROW()-53) * 7)</f>
        <v>0.02127471984</v>
      </c>
      <c r="H56" s="102">
        <f>INDIRECT("'summary | ALG^({\gamma}) (low cost instances)'!AY"&amp;ROW('summary | ALG^({gamma}) (low co'!AY$66)+(ROW()-53) * 7)</f>
        <v>772.9074281</v>
      </c>
      <c r="I56" s="102">
        <f>INDIRECT("'summary | ALG^({\gamma}) (low cost instances)'!AZ"&amp;ROW('summary | ALG^({gamma}) (low co'!AZ$66)+(ROW()-53) * 7)</f>
        <v>1.551748607</v>
      </c>
    </row>
    <row r="57">
      <c r="A57" s="108"/>
      <c r="B57" s="21"/>
      <c r="C57" s="97">
        <v>5.0</v>
      </c>
      <c r="E57" s="102">
        <f>INDIRECT("'summary | ALG^({\gamma}) (low cost instances)'!AV"&amp;ROW('summary | ALG^({gamma}) (low co'!AV$66)+(ROW()-53) * 7)</f>
        <v>13897.65922</v>
      </c>
      <c r="F57" s="102">
        <f>INDIRECT("'summary | ALG^({\gamma}) (low cost instances)'!AW"&amp;ROW('summary | ALG^({gamma}) (low co'!AW$66)+(ROW()-53) * 7)</f>
        <v>13871.82589</v>
      </c>
      <c r="G57" s="102">
        <f>INDIRECT("'summary | ALG^({\gamma}) (low cost instances)'!AX"&amp;ROW('summary | ALG^({gamma}) (low co'!AX$66)+(ROW()-53) * 7)</f>
        <v>0.1521481444</v>
      </c>
      <c r="H57" s="102">
        <f>INDIRECT("'summary | ALG^({\gamma}) (low cost instances)'!AY"&amp;ROW('summary | ALG^({gamma}) (low co'!AY$66)+(ROW()-53) * 7)</f>
        <v>1069.564536</v>
      </c>
      <c r="I57" s="102">
        <f>INDIRECT("'summary | ALG^({\gamma}) (low cost instances)'!AZ"&amp;ROW('summary | ALG^({gamma}) (low co'!AZ$66)+(ROW()-53) * 7)</f>
        <v>1.593845095</v>
      </c>
    </row>
    <row r="58">
      <c r="E58" s="106"/>
      <c r="F58" s="109"/>
      <c r="G58" s="110"/>
      <c r="H58" s="110"/>
      <c r="I58" s="110"/>
    </row>
    <row r="59">
      <c r="E59" s="111"/>
      <c r="F59" s="111"/>
      <c r="G59" s="111"/>
      <c r="H59" s="111"/>
      <c r="I59" s="111"/>
    </row>
    <row r="60">
      <c r="E60" s="111"/>
      <c r="F60" s="111"/>
      <c r="G60" s="111"/>
      <c r="H60" s="111"/>
      <c r="I60" s="111"/>
    </row>
    <row r="61">
      <c r="E61" s="111"/>
      <c r="F61" s="111"/>
      <c r="G61" s="111"/>
      <c r="H61" s="111"/>
      <c r="I61" s="111"/>
    </row>
    <row r="62">
      <c r="E62" s="111"/>
      <c r="F62" s="111"/>
      <c r="G62" s="111"/>
      <c r="H62" s="111"/>
      <c r="I62" s="111"/>
    </row>
    <row r="63">
      <c r="E63" s="111"/>
      <c r="F63" s="111"/>
      <c r="G63" s="111"/>
      <c r="H63" s="111"/>
      <c r="I63" s="111"/>
    </row>
    <row r="64">
      <c r="E64" s="111"/>
      <c r="F64" s="111"/>
      <c r="G64" s="111"/>
      <c r="H64" s="111"/>
      <c r="I64" s="111"/>
    </row>
    <row r="65">
      <c r="E65" s="111"/>
      <c r="F65" s="111"/>
      <c r="G65" s="111"/>
      <c r="H65" s="111"/>
      <c r="I65" s="111"/>
    </row>
    <row r="66">
      <c r="E66" s="111"/>
      <c r="F66" s="111"/>
      <c r="G66" s="111"/>
      <c r="H66" s="111"/>
      <c r="I66" s="111"/>
    </row>
    <row r="67">
      <c r="E67" s="111"/>
      <c r="F67" s="111"/>
      <c r="G67" s="111"/>
      <c r="H67" s="111"/>
      <c r="I67" s="111"/>
    </row>
    <row r="68">
      <c r="E68" s="111"/>
      <c r="F68" s="111"/>
      <c r="G68" s="111"/>
      <c r="H68" s="111"/>
      <c r="I68" s="111"/>
    </row>
    <row r="69">
      <c r="E69" s="111"/>
      <c r="F69" s="111"/>
      <c r="G69" s="111"/>
      <c r="H69" s="111"/>
      <c r="I69" s="111"/>
    </row>
    <row r="70">
      <c r="E70" s="111"/>
      <c r="F70" s="111"/>
      <c r="G70" s="111"/>
      <c r="H70" s="111"/>
      <c r="I70" s="111"/>
    </row>
    <row r="71">
      <c r="E71" s="111"/>
      <c r="F71" s="111"/>
      <c r="G71" s="111"/>
      <c r="H71" s="111"/>
      <c r="I71" s="111"/>
    </row>
    <row r="72">
      <c r="E72" s="111"/>
      <c r="F72" s="111"/>
      <c r="G72" s="111"/>
      <c r="H72" s="111"/>
      <c r="I72" s="111"/>
    </row>
    <row r="73">
      <c r="E73" s="111"/>
      <c r="F73" s="111"/>
      <c r="G73" s="111"/>
      <c r="H73" s="111"/>
      <c r="I73" s="111"/>
    </row>
    <row r="74">
      <c r="E74" s="111"/>
      <c r="F74" s="111"/>
      <c r="G74" s="111"/>
      <c r="H74" s="111"/>
      <c r="I74" s="111"/>
    </row>
    <row r="75">
      <c r="E75" s="111"/>
      <c r="F75" s="111"/>
      <c r="G75" s="111"/>
      <c r="H75" s="111"/>
      <c r="I75" s="111"/>
    </row>
    <row r="76">
      <c r="E76" s="111"/>
      <c r="F76" s="111"/>
      <c r="G76" s="111"/>
      <c r="H76" s="111"/>
      <c r="I76" s="111"/>
    </row>
    <row r="77">
      <c r="E77" s="111"/>
      <c r="F77" s="111"/>
      <c r="G77" s="111"/>
      <c r="H77" s="111"/>
      <c r="I77" s="111"/>
    </row>
    <row r="78">
      <c r="E78" s="111"/>
      <c r="F78" s="111"/>
      <c r="G78" s="111"/>
      <c r="H78" s="111"/>
      <c r="I78" s="111"/>
    </row>
    <row r="79">
      <c r="E79" s="111"/>
      <c r="F79" s="111"/>
      <c r="G79" s="111"/>
      <c r="H79" s="111"/>
      <c r="I79" s="111"/>
    </row>
    <row r="80">
      <c r="E80" s="111"/>
      <c r="F80" s="111"/>
      <c r="G80" s="111"/>
      <c r="H80" s="111"/>
      <c r="I80" s="111"/>
    </row>
    <row r="81">
      <c r="E81" s="111"/>
      <c r="F81" s="111"/>
      <c r="G81" s="111"/>
      <c r="H81" s="111"/>
      <c r="I81" s="111"/>
    </row>
    <row r="82">
      <c r="E82" s="111"/>
      <c r="F82" s="111"/>
      <c r="G82" s="111"/>
      <c r="H82" s="111"/>
      <c r="I82" s="111"/>
    </row>
    <row r="83">
      <c r="E83" s="111"/>
      <c r="F83" s="111"/>
      <c r="G83" s="111"/>
      <c r="H83" s="111"/>
      <c r="I83" s="111"/>
    </row>
    <row r="84">
      <c r="E84" s="111"/>
      <c r="F84" s="111"/>
      <c r="G84" s="111"/>
      <c r="H84" s="111"/>
      <c r="I84" s="111"/>
    </row>
    <row r="85">
      <c r="E85" s="111"/>
      <c r="F85" s="111"/>
      <c r="G85" s="111"/>
      <c r="H85" s="111"/>
      <c r="I85" s="111"/>
    </row>
    <row r="86">
      <c r="E86" s="111"/>
      <c r="F86" s="111"/>
      <c r="G86" s="111"/>
      <c r="H86" s="111"/>
      <c r="I86" s="111"/>
    </row>
    <row r="87">
      <c r="E87" s="111"/>
      <c r="F87" s="111"/>
      <c r="G87" s="111"/>
      <c r="H87" s="111"/>
      <c r="I87" s="111"/>
    </row>
    <row r="88">
      <c r="E88" s="111"/>
      <c r="F88" s="111"/>
      <c r="G88" s="111"/>
      <c r="H88" s="111"/>
      <c r="I88" s="111"/>
    </row>
    <row r="89">
      <c r="E89" s="111"/>
      <c r="F89" s="111"/>
      <c r="G89" s="111"/>
      <c r="H89" s="111"/>
      <c r="I89" s="111"/>
    </row>
    <row r="90">
      <c r="E90" s="111"/>
      <c r="F90" s="111"/>
      <c r="G90" s="111"/>
      <c r="H90" s="111"/>
      <c r="I90" s="111"/>
    </row>
    <row r="91">
      <c r="A91" s="108"/>
      <c r="C91" s="108"/>
      <c r="E91" s="111"/>
      <c r="F91" s="111"/>
      <c r="G91" s="111"/>
      <c r="H91" s="111"/>
      <c r="I91" s="111"/>
    </row>
    <row r="92">
      <c r="A92" s="108"/>
      <c r="C92" s="108"/>
      <c r="E92" s="111"/>
      <c r="F92" s="111"/>
      <c r="G92" s="111"/>
      <c r="H92" s="111"/>
      <c r="I92" s="111"/>
    </row>
    <row r="93">
      <c r="A93" s="108"/>
      <c r="C93" s="108"/>
      <c r="E93" s="111"/>
      <c r="F93" s="111"/>
      <c r="G93" s="111"/>
      <c r="H93" s="111"/>
      <c r="I93" s="111"/>
    </row>
    <row r="94">
      <c r="A94" s="108"/>
      <c r="C94" s="108"/>
      <c r="E94" s="111"/>
      <c r="F94" s="111"/>
      <c r="G94" s="111"/>
      <c r="H94" s="111"/>
      <c r="I94" s="111"/>
    </row>
    <row r="95">
      <c r="A95" s="108"/>
      <c r="C95" s="108"/>
      <c r="E95" s="111"/>
      <c r="F95" s="111"/>
      <c r="G95" s="111"/>
      <c r="H95" s="111"/>
      <c r="I95" s="111"/>
    </row>
    <row r="96">
      <c r="A96" s="108"/>
      <c r="C96" s="108"/>
      <c r="E96" s="111"/>
      <c r="F96" s="111"/>
      <c r="G96" s="111"/>
      <c r="H96" s="111"/>
      <c r="I96" s="111"/>
    </row>
    <row r="97">
      <c r="A97" s="108"/>
      <c r="C97" s="108"/>
      <c r="E97" s="111"/>
      <c r="F97" s="111"/>
      <c r="G97" s="111"/>
      <c r="H97" s="111"/>
      <c r="I97" s="111"/>
    </row>
    <row r="98">
      <c r="A98" s="108"/>
      <c r="C98" s="108"/>
      <c r="E98" s="111"/>
      <c r="F98" s="111"/>
      <c r="G98" s="111"/>
      <c r="H98" s="111"/>
      <c r="I98" s="111"/>
    </row>
    <row r="99">
      <c r="A99" s="108"/>
      <c r="C99" s="108"/>
      <c r="E99" s="111"/>
      <c r="F99" s="111"/>
      <c r="G99" s="111"/>
      <c r="H99" s="111"/>
      <c r="I99" s="111"/>
    </row>
    <row r="100">
      <c r="A100" s="108"/>
      <c r="C100" s="108"/>
      <c r="E100" s="111"/>
      <c r="F100" s="111"/>
      <c r="G100" s="111"/>
      <c r="H100" s="111"/>
      <c r="I100" s="111"/>
    </row>
    <row r="101">
      <c r="A101" s="108"/>
      <c r="C101" s="108"/>
      <c r="E101" s="111"/>
      <c r="F101" s="111"/>
      <c r="G101" s="111"/>
      <c r="H101" s="111"/>
      <c r="I101" s="111"/>
    </row>
    <row r="102">
      <c r="A102" s="108"/>
      <c r="C102" s="108"/>
      <c r="E102" s="111"/>
      <c r="F102" s="111"/>
      <c r="G102" s="111"/>
      <c r="H102" s="111"/>
      <c r="I102" s="111"/>
    </row>
    <row r="103">
      <c r="A103" s="108"/>
      <c r="C103" s="108"/>
      <c r="E103" s="111"/>
      <c r="F103" s="111"/>
      <c r="G103" s="111"/>
      <c r="H103" s="111"/>
      <c r="I103" s="111"/>
    </row>
    <row r="104">
      <c r="A104" s="108"/>
      <c r="C104" s="108"/>
      <c r="E104" s="111"/>
      <c r="F104" s="111"/>
      <c r="G104" s="111"/>
      <c r="H104" s="111"/>
      <c r="I104" s="111"/>
    </row>
    <row r="105">
      <c r="A105" s="108"/>
      <c r="C105" s="108"/>
      <c r="E105" s="111"/>
      <c r="F105" s="111"/>
      <c r="G105" s="111"/>
      <c r="H105" s="111"/>
      <c r="I105" s="111"/>
    </row>
    <row r="106">
      <c r="A106" s="108"/>
      <c r="C106" s="108"/>
      <c r="E106" s="111"/>
      <c r="F106" s="111"/>
      <c r="G106" s="111"/>
      <c r="H106" s="111"/>
      <c r="I106" s="111"/>
    </row>
    <row r="107">
      <c r="A107" s="108"/>
      <c r="C107" s="108"/>
      <c r="E107" s="111"/>
      <c r="F107" s="111"/>
      <c r="G107" s="111"/>
      <c r="H107" s="111"/>
      <c r="I107" s="111"/>
    </row>
    <row r="108">
      <c r="A108" s="108"/>
      <c r="C108" s="108"/>
      <c r="E108" s="111"/>
      <c r="F108" s="111"/>
      <c r="G108" s="111"/>
      <c r="H108" s="111"/>
      <c r="I108" s="111"/>
    </row>
    <row r="109">
      <c r="A109" s="108"/>
      <c r="C109" s="108"/>
      <c r="E109" s="111"/>
      <c r="F109" s="111"/>
      <c r="G109" s="111"/>
      <c r="H109" s="111"/>
      <c r="I109" s="111"/>
    </row>
    <row r="110">
      <c r="A110" s="108"/>
      <c r="C110" s="108"/>
      <c r="E110" s="111"/>
      <c r="F110" s="111"/>
      <c r="G110" s="111"/>
      <c r="H110" s="111"/>
      <c r="I110" s="111"/>
    </row>
    <row r="111">
      <c r="A111" s="108"/>
      <c r="C111" s="108"/>
      <c r="E111" s="111"/>
      <c r="F111" s="111"/>
      <c r="G111" s="111"/>
      <c r="H111" s="111"/>
      <c r="I111" s="111"/>
    </row>
    <row r="112">
      <c r="A112" s="108"/>
      <c r="C112" s="108"/>
      <c r="E112" s="111"/>
      <c r="F112" s="111"/>
      <c r="G112" s="111"/>
      <c r="H112" s="111"/>
      <c r="I112" s="111"/>
    </row>
    <row r="113">
      <c r="A113" s="108"/>
      <c r="C113" s="108"/>
      <c r="E113" s="111"/>
      <c r="F113" s="111"/>
      <c r="G113" s="111"/>
      <c r="H113" s="111"/>
      <c r="I113" s="111"/>
    </row>
    <row r="114">
      <c r="A114" s="108"/>
      <c r="C114" s="108"/>
      <c r="E114" s="111"/>
      <c r="F114" s="111"/>
      <c r="G114" s="111"/>
      <c r="H114" s="111"/>
      <c r="I114" s="111"/>
    </row>
    <row r="115">
      <c r="A115" s="108"/>
      <c r="C115" s="108"/>
      <c r="E115" s="111"/>
      <c r="F115" s="111"/>
      <c r="G115" s="111"/>
      <c r="H115" s="111"/>
      <c r="I115" s="111"/>
    </row>
    <row r="116">
      <c r="A116" s="108"/>
      <c r="C116" s="108"/>
      <c r="E116" s="111"/>
      <c r="F116" s="111"/>
      <c r="G116" s="111"/>
      <c r="H116" s="111"/>
      <c r="I116" s="111"/>
    </row>
    <row r="117">
      <c r="A117" s="108"/>
      <c r="C117" s="108"/>
      <c r="E117" s="111"/>
      <c r="F117" s="111"/>
      <c r="G117" s="111"/>
      <c r="H117" s="111"/>
      <c r="I117" s="111"/>
    </row>
    <row r="118">
      <c r="A118" s="108"/>
      <c r="C118" s="108"/>
      <c r="E118" s="111"/>
      <c r="F118" s="111"/>
      <c r="G118" s="111"/>
      <c r="H118" s="111"/>
      <c r="I118" s="111"/>
    </row>
    <row r="119">
      <c r="A119" s="108"/>
      <c r="C119" s="108"/>
      <c r="E119" s="111"/>
      <c r="F119" s="111"/>
      <c r="G119" s="111"/>
      <c r="H119" s="111"/>
      <c r="I119" s="111"/>
    </row>
    <row r="120">
      <c r="A120" s="108"/>
      <c r="C120" s="108"/>
      <c r="E120" s="111"/>
      <c r="F120" s="111"/>
      <c r="G120" s="111"/>
      <c r="H120" s="111"/>
      <c r="I120" s="111"/>
    </row>
    <row r="121">
      <c r="A121" s="108"/>
      <c r="C121" s="108"/>
      <c r="E121" s="111"/>
      <c r="F121" s="111"/>
      <c r="G121" s="111"/>
      <c r="H121" s="111"/>
      <c r="I121" s="111"/>
    </row>
    <row r="122">
      <c r="A122" s="108"/>
      <c r="C122" s="108"/>
      <c r="E122" s="111"/>
      <c r="F122" s="111"/>
      <c r="G122" s="111"/>
      <c r="H122" s="111"/>
      <c r="I122" s="111"/>
    </row>
    <row r="123">
      <c r="A123" s="108"/>
      <c r="C123" s="108"/>
      <c r="E123" s="111"/>
      <c r="F123" s="111"/>
      <c r="G123" s="111"/>
      <c r="H123" s="111"/>
      <c r="I123" s="111"/>
    </row>
    <row r="124">
      <c r="A124" s="108"/>
      <c r="C124" s="108"/>
      <c r="E124" s="111"/>
      <c r="F124" s="111"/>
      <c r="G124" s="111"/>
      <c r="H124" s="111"/>
      <c r="I124" s="111"/>
    </row>
    <row r="125">
      <c r="A125" s="108"/>
      <c r="C125" s="108"/>
      <c r="E125" s="111"/>
      <c r="F125" s="111"/>
      <c r="G125" s="111"/>
      <c r="H125" s="111"/>
      <c r="I125" s="111"/>
    </row>
    <row r="126">
      <c r="A126" s="108"/>
      <c r="C126" s="108"/>
      <c r="E126" s="111"/>
      <c r="F126" s="111"/>
      <c r="G126" s="111"/>
      <c r="H126" s="111"/>
      <c r="I126" s="111"/>
    </row>
    <row r="127">
      <c r="A127" s="108"/>
      <c r="C127" s="108"/>
      <c r="E127" s="111"/>
      <c r="F127" s="111"/>
      <c r="G127" s="111"/>
      <c r="H127" s="111"/>
      <c r="I127" s="111"/>
    </row>
    <row r="128">
      <c r="A128" s="108"/>
      <c r="C128" s="108"/>
      <c r="E128" s="111"/>
      <c r="F128" s="111"/>
      <c r="G128" s="111"/>
      <c r="H128" s="111"/>
      <c r="I128" s="111"/>
    </row>
    <row r="129">
      <c r="A129" s="108"/>
      <c r="C129" s="108"/>
      <c r="E129" s="111"/>
      <c r="F129" s="111"/>
      <c r="G129" s="111"/>
      <c r="H129" s="111"/>
      <c r="I129" s="111"/>
    </row>
    <row r="130">
      <c r="A130" s="108"/>
      <c r="C130" s="108"/>
      <c r="E130" s="111"/>
      <c r="F130" s="111"/>
      <c r="G130" s="111"/>
      <c r="H130" s="111"/>
      <c r="I130" s="111"/>
    </row>
    <row r="131">
      <c r="A131" s="108"/>
      <c r="C131" s="108"/>
      <c r="E131" s="111"/>
      <c r="F131" s="111"/>
      <c r="G131" s="111"/>
      <c r="H131" s="111"/>
      <c r="I131" s="111"/>
    </row>
    <row r="132">
      <c r="A132" s="108"/>
      <c r="C132" s="108"/>
      <c r="E132" s="111"/>
      <c r="F132" s="111"/>
      <c r="G132" s="111"/>
      <c r="H132" s="111"/>
      <c r="I132" s="111"/>
    </row>
    <row r="133">
      <c r="A133" s="108"/>
      <c r="C133" s="108"/>
      <c r="E133" s="111"/>
      <c r="F133" s="111"/>
      <c r="G133" s="111"/>
      <c r="H133" s="111"/>
      <c r="I133" s="111"/>
    </row>
    <row r="134">
      <c r="A134" s="108"/>
      <c r="C134" s="108"/>
      <c r="E134" s="111"/>
      <c r="F134" s="111"/>
      <c r="G134" s="111"/>
      <c r="H134" s="111"/>
      <c r="I134" s="111"/>
    </row>
    <row r="135">
      <c r="A135" s="108"/>
      <c r="C135" s="108"/>
      <c r="E135" s="111"/>
      <c r="F135" s="111"/>
      <c r="G135" s="111"/>
      <c r="H135" s="111"/>
      <c r="I135" s="111"/>
    </row>
    <row r="136">
      <c r="A136" s="108"/>
      <c r="C136" s="108"/>
      <c r="E136" s="111"/>
      <c r="F136" s="111"/>
      <c r="G136" s="111"/>
      <c r="H136" s="111"/>
      <c r="I136" s="111"/>
    </row>
    <row r="137">
      <c r="A137" s="108"/>
      <c r="C137" s="108"/>
      <c r="E137" s="111"/>
      <c r="F137" s="111"/>
      <c r="G137" s="111"/>
      <c r="H137" s="111"/>
      <c r="I137" s="111"/>
    </row>
    <row r="138">
      <c r="A138" s="108"/>
      <c r="C138" s="108"/>
      <c r="E138" s="111"/>
      <c r="F138" s="111"/>
      <c r="G138" s="111"/>
      <c r="H138" s="111"/>
      <c r="I138" s="111"/>
    </row>
    <row r="139">
      <c r="A139" s="108"/>
      <c r="C139" s="108"/>
      <c r="E139" s="111"/>
      <c r="F139" s="111"/>
      <c r="G139" s="111"/>
      <c r="H139" s="111"/>
      <c r="I139" s="111"/>
    </row>
    <row r="140">
      <c r="A140" s="108"/>
      <c r="C140" s="108"/>
      <c r="E140" s="111"/>
      <c r="F140" s="111"/>
      <c r="G140" s="111"/>
      <c r="H140" s="111"/>
      <c r="I140" s="111"/>
    </row>
    <row r="141">
      <c r="A141" s="108"/>
      <c r="C141" s="108"/>
      <c r="E141" s="111"/>
      <c r="F141" s="111"/>
      <c r="G141" s="111"/>
      <c r="H141" s="111"/>
      <c r="I141" s="111"/>
    </row>
    <row r="142">
      <c r="A142" s="108"/>
      <c r="C142" s="108"/>
      <c r="E142" s="111"/>
      <c r="F142" s="111"/>
      <c r="G142" s="111"/>
      <c r="H142" s="111"/>
      <c r="I142" s="111"/>
    </row>
    <row r="143">
      <c r="A143" s="108"/>
      <c r="C143" s="108"/>
      <c r="E143" s="111"/>
      <c r="F143" s="111"/>
      <c r="G143" s="111"/>
      <c r="H143" s="111"/>
      <c r="I143" s="111"/>
    </row>
    <row r="144">
      <c r="A144" s="108"/>
      <c r="C144" s="108"/>
      <c r="E144" s="111"/>
      <c r="F144" s="111"/>
      <c r="G144" s="111"/>
      <c r="H144" s="111"/>
      <c r="I144" s="111"/>
    </row>
    <row r="145">
      <c r="A145" s="108"/>
      <c r="C145" s="108"/>
      <c r="E145" s="111"/>
      <c r="F145" s="111"/>
      <c r="G145" s="111"/>
      <c r="H145" s="111"/>
      <c r="I145" s="111"/>
    </row>
    <row r="146">
      <c r="A146" s="108"/>
      <c r="C146" s="108"/>
      <c r="E146" s="111"/>
      <c r="F146" s="111"/>
      <c r="G146" s="111"/>
      <c r="H146" s="111"/>
      <c r="I146" s="111"/>
    </row>
    <row r="147">
      <c r="A147" s="108"/>
      <c r="C147" s="108"/>
      <c r="E147" s="111"/>
      <c r="F147" s="111"/>
      <c r="G147" s="111"/>
      <c r="H147" s="111"/>
      <c r="I147" s="111"/>
    </row>
    <row r="148">
      <c r="A148" s="108"/>
      <c r="C148" s="108"/>
      <c r="E148" s="111"/>
      <c r="F148" s="111"/>
      <c r="G148" s="111"/>
      <c r="H148" s="111"/>
      <c r="I148" s="111"/>
    </row>
    <row r="149">
      <c r="A149" s="108"/>
      <c r="C149" s="108"/>
      <c r="E149" s="111"/>
      <c r="F149" s="111"/>
      <c r="G149" s="111"/>
      <c r="H149" s="111"/>
      <c r="I149" s="111"/>
    </row>
    <row r="150">
      <c r="A150" s="108"/>
      <c r="C150" s="108"/>
      <c r="E150" s="111"/>
      <c r="F150" s="111"/>
      <c r="G150" s="111"/>
      <c r="H150" s="111"/>
      <c r="I150" s="111"/>
    </row>
    <row r="151">
      <c r="A151" s="108"/>
      <c r="C151" s="108"/>
      <c r="E151" s="111"/>
      <c r="F151" s="111"/>
      <c r="G151" s="111"/>
      <c r="H151" s="111"/>
      <c r="I151" s="111"/>
    </row>
    <row r="152">
      <c r="A152" s="108"/>
      <c r="C152" s="108"/>
      <c r="E152" s="111"/>
      <c r="F152" s="111"/>
      <c r="G152" s="111"/>
      <c r="H152" s="111"/>
      <c r="I152" s="111"/>
    </row>
    <row r="153">
      <c r="A153" s="108"/>
      <c r="C153" s="108"/>
      <c r="E153" s="111"/>
      <c r="F153" s="111"/>
      <c r="G153" s="111"/>
      <c r="H153" s="111"/>
      <c r="I153" s="111"/>
    </row>
    <row r="154">
      <c r="A154" s="108"/>
      <c r="C154" s="108"/>
      <c r="E154" s="111"/>
      <c r="F154" s="111"/>
      <c r="G154" s="111"/>
      <c r="H154" s="111"/>
      <c r="I154" s="111"/>
    </row>
    <row r="155">
      <c r="A155" s="108"/>
      <c r="C155" s="108"/>
      <c r="E155" s="111"/>
      <c r="F155" s="111"/>
      <c r="G155" s="111"/>
      <c r="H155" s="111"/>
      <c r="I155" s="111"/>
    </row>
    <row r="156">
      <c r="A156" s="108"/>
      <c r="C156" s="108"/>
      <c r="E156" s="111"/>
      <c r="F156" s="111"/>
      <c r="G156" s="111"/>
      <c r="H156" s="111"/>
      <c r="I156" s="111"/>
    </row>
    <row r="157">
      <c r="A157" s="108"/>
      <c r="C157" s="108"/>
      <c r="E157" s="111"/>
      <c r="F157" s="111"/>
      <c r="G157" s="111"/>
      <c r="H157" s="111"/>
      <c r="I157" s="111"/>
    </row>
    <row r="158">
      <c r="A158" s="108"/>
      <c r="C158" s="108"/>
      <c r="E158" s="111"/>
      <c r="F158" s="111"/>
      <c r="G158" s="111"/>
      <c r="H158" s="111"/>
      <c r="I158" s="111"/>
    </row>
    <row r="159">
      <c r="A159" s="108"/>
      <c r="C159" s="108"/>
      <c r="E159" s="111"/>
      <c r="F159" s="111"/>
      <c r="G159" s="111"/>
      <c r="H159" s="111"/>
      <c r="I159" s="111"/>
    </row>
    <row r="160">
      <c r="A160" s="108"/>
      <c r="C160" s="108"/>
      <c r="E160" s="111"/>
      <c r="F160" s="111"/>
      <c r="G160" s="111"/>
      <c r="H160" s="111"/>
      <c r="I160" s="111"/>
    </row>
    <row r="161">
      <c r="A161" s="108"/>
      <c r="C161" s="108"/>
      <c r="E161" s="111"/>
      <c r="F161" s="111"/>
      <c r="G161" s="111"/>
      <c r="H161" s="111"/>
      <c r="I161" s="111"/>
    </row>
    <row r="162">
      <c r="A162" s="108"/>
      <c r="C162" s="108"/>
      <c r="E162" s="111"/>
      <c r="F162" s="111"/>
      <c r="G162" s="111"/>
      <c r="H162" s="111"/>
      <c r="I162" s="111"/>
    </row>
    <row r="163">
      <c r="A163" s="108"/>
      <c r="C163" s="108"/>
      <c r="E163" s="111"/>
      <c r="F163" s="111"/>
      <c r="G163" s="111"/>
      <c r="H163" s="111"/>
      <c r="I163" s="111"/>
    </row>
    <row r="164">
      <c r="A164" s="108"/>
      <c r="C164" s="108"/>
      <c r="E164" s="111"/>
      <c r="F164" s="111"/>
      <c r="G164" s="111"/>
      <c r="H164" s="111"/>
      <c r="I164" s="111"/>
    </row>
    <row r="165">
      <c r="A165" s="108"/>
      <c r="C165" s="108"/>
      <c r="E165" s="111"/>
      <c r="F165" s="111"/>
      <c r="G165" s="111"/>
      <c r="H165" s="111"/>
      <c r="I165" s="111"/>
    </row>
    <row r="166">
      <c r="A166" s="108"/>
      <c r="C166" s="108"/>
      <c r="E166" s="111"/>
      <c r="F166" s="111"/>
      <c r="G166" s="111"/>
      <c r="H166" s="111"/>
      <c r="I166" s="111"/>
    </row>
    <row r="167">
      <c r="A167" s="108"/>
      <c r="C167" s="108"/>
      <c r="E167" s="111"/>
      <c r="F167" s="111"/>
      <c r="G167" s="111"/>
      <c r="H167" s="111"/>
      <c r="I167" s="111"/>
    </row>
    <row r="168">
      <c r="A168" s="108"/>
      <c r="C168" s="108"/>
      <c r="E168" s="111"/>
      <c r="F168" s="111"/>
      <c r="G168" s="111"/>
      <c r="H168" s="111"/>
      <c r="I168" s="111"/>
    </row>
    <row r="169">
      <c r="A169" s="108"/>
      <c r="C169" s="108"/>
      <c r="E169" s="111"/>
      <c r="F169" s="111"/>
      <c r="G169" s="111"/>
      <c r="H169" s="111"/>
      <c r="I169" s="111"/>
    </row>
    <row r="170">
      <c r="A170" s="108"/>
      <c r="C170" s="108"/>
      <c r="E170" s="111"/>
      <c r="F170" s="111"/>
      <c r="G170" s="111"/>
      <c r="H170" s="111"/>
      <c r="I170" s="111"/>
    </row>
    <row r="171">
      <c r="A171" s="108"/>
      <c r="C171" s="108"/>
      <c r="E171" s="111"/>
      <c r="F171" s="111"/>
      <c r="G171" s="111"/>
      <c r="H171" s="111"/>
      <c r="I171" s="111"/>
    </row>
    <row r="172">
      <c r="A172" s="108"/>
      <c r="C172" s="108"/>
      <c r="E172" s="111"/>
      <c r="F172" s="111"/>
      <c r="G172" s="111"/>
      <c r="H172" s="111"/>
      <c r="I172" s="111"/>
    </row>
    <row r="173">
      <c r="A173" s="108"/>
      <c r="C173" s="108"/>
      <c r="E173" s="111"/>
      <c r="F173" s="111"/>
      <c r="G173" s="111"/>
      <c r="H173" s="111"/>
      <c r="I173" s="111"/>
    </row>
    <row r="174">
      <c r="A174" s="108"/>
      <c r="C174" s="108"/>
      <c r="E174" s="111"/>
      <c r="F174" s="111"/>
      <c r="G174" s="111"/>
      <c r="H174" s="111"/>
      <c r="I174" s="111"/>
    </row>
    <row r="175">
      <c r="A175" s="108"/>
      <c r="C175" s="108"/>
      <c r="E175" s="111"/>
      <c r="F175" s="111"/>
      <c r="G175" s="111"/>
      <c r="H175" s="111"/>
      <c r="I175" s="111"/>
    </row>
    <row r="176">
      <c r="A176" s="108"/>
      <c r="C176" s="108"/>
      <c r="E176" s="111"/>
      <c r="F176" s="111"/>
      <c r="G176" s="111"/>
      <c r="H176" s="111"/>
      <c r="I176" s="111"/>
    </row>
    <row r="177">
      <c r="A177" s="108"/>
      <c r="C177" s="108"/>
      <c r="E177" s="111"/>
      <c r="F177" s="111"/>
      <c r="G177" s="111"/>
      <c r="H177" s="111"/>
      <c r="I177" s="111"/>
    </row>
    <row r="178">
      <c r="A178" s="108"/>
      <c r="C178" s="108"/>
      <c r="E178" s="111"/>
      <c r="F178" s="111"/>
      <c r="G178" s="111"/>
      <c r="H178" s="111"/>
      <c r="I178" s="111"/>
    </row>
    <row r="179">
      <c r="A179" s="108"/>
      <c r="C179" s="108"/>
      <c r="E179" s="111"/>
      <c r="F179" s="111"/>
      <c r="G179" s="111"/>
      <c r="H179" s="111"/>
      <c r="I179" s="111"/>
    </row>
    <row r="180">
      <c r="A180" s="108"/>
      <c r="C180" s="108"/>
      <c r="E180" s="111"/>
      <c r="F180" s="111"/>
      <c r="G180" s="111"/>
      <c r="H180" s="111"/>
      <c r="I180" s="111"/>
    </row>
    <row r="181">
      <c r="A181" s="108"/>
      <c r="C181" s="108"/>
      <c r="E181" s="111"/>
      <c r="F181" s="111"/>
      <c r="G181" s="111"/>
      <c r="H181" s="111"/>
      <c r="I181" s="111"/>
    </row>
    <row r="182">
      <c r="A182" s="108"/>
      <c r="C182" s="108"/>
      <c r="E182" s="111"/>
      <c r="F182" s="111"/>
      <c r="G182" s="111"/>
      <c r="H182" s="111"/>
      <c r="I182" s="111"/>
    </row>
    <row r="183">
      <c r="A183" s="108"/>
      <c r="C183" s="108"/>
      <c r="E183" s="111"/>
      <c r="F183" s="111"/>
      <c r="G183" s="111"/>
      <c r="H183" s="111"/>
      <c r="I183" s="111"/>
    </row>
    <row r="184">
      <c r="A184" s="108"/>
      <c r="C184" s="108"/>
      <c r="E184" s="111"/>
      <c r="F184" s="111"/>
      <c r="G184" s="111"/>
      <c r="H184" s="111"/>
      <c r="I184" s="111"/>
    </row>
    <row r="185">
      <c r="A185" s="108"/>
      <c r="C185" s="108"/>
      <c r="E185" s="111"/>
      <c r="F185" s="111"/>
      <c r="G185" s="111"/>
      <c r="H185" s="111"/>
      <c r="I185" s="111"/>
    </row>
    <row r="186">
      <c r="A186" s="108"/>
      <c r="C186" s="108"/>
      <c r="E186" s="111"/>
      <c r="F186" s="111"/>
      <c r="G186" s="111"/>
      <c r="H186" s="111"/>
      <c r="I186" s="111"/>
    </row>
    <row r="187">
      <c r="A187" s="108"/>
      <c r="C187" s="108"/>
      <c r="E187" s="111"/>
      <c r="F187" s="111"/>
      <c r="G187" s="111"/>
      <c r="H187" s="111"/>
      <c r="I187" s="111"/>
    </row>
    <row r="188">
      <c r="A188" s="108"/>
      <c r="C188" s="108"/>
      <c r="E188" s="111"/>
      <c r="F188" s="111"/>
      <c r="G188" s="111"/>
      <c r="H188" s="111"/>
      <c r="I188" s="111"/>
    </row>
    <row r="189">
      <c r="A189" s="108"/>
      <c r="C189" s="108"/>
      <c r="E189" s="111"/>
      <c r="F189" s="111"/>
      <c r="G189" s="111"/>
      <c r="H189" s="111"/>
      <c r="I189" s="111"/>
    </row>
    <row r="190">
      <c r="A190" s="108"/>
      <c r="C190" s="108"/>
      <c r="E190" s="111"/>
      <c r="F190" s="111"/>
      <c r="G190" s="111"/>
      <c r="H190" s="111"/>
      <c r="I190" s="111"/>
    </row>
    <row r="191">
      <c r="A191" s="108"/>
      <c r="C191" s="108"/>
      <c r="E191" s="111"/>
      <c r="F191" s="111"/>
      <c r="G191" s="111"/>
      <c r="H191" s="111"/>
      <c r="I191" s="111"/>
    </row>
    <row r="192">
      <c r="A192" s="108"/>
      <c r="C192" s="108"/>
      <c r="E192" s="111"/>
      <c r="F192" s="111"/>
      <c r="G192" s="111"/>
      <c r="H192" s="111"/>
      <c r="I192" s="111"/>
    </row>
    <row r="193">
      <c r="A193" s="108"/>
      <c r="C193" s="108"/>
      <c r="E193" s="111"/>
      <c r="F193" s="111"/>
      <c r="G193" s="111"/>
      <c r="H193" s="111"/>
      <c r="I193" s="111"/>
    </row>
    <row r="194">
      <c r="A194" s="108"/>
      <c r="C194" s="108"/>
      <c r="E194" s="111"/>
      <c r="F194" s="111"/>
      <c r="G194" s="111"/>
      <c r="H194" s="111"/>
      <c r="I194" s="111"/>
    </row>
    <row r="195">
      <c r="A195" s="108"/>
      <c r="C195" s="108"/>
      <c r="E195" s="111"/>
      <c r="F195" s="111"/>
      <c r="G195" s="111"/>
      <c r="H195" s="111"/>
      <c r="I195" s="111"/>
    </row>
    <row r="196">
      <c r="A196" s="108"/>
      <c r="C196" s="108"/>
      <c r="E196" s="111"/>
      <c r="F196" s="111"/>
      <c r="G196" s="111"/>
      <c r="H196" s="111"/>
      <c r="I196" s="111"/>
    </row>
    <row r="197">
      <c r="A197" s="108"/>
      <c r="C197" s="108"/>
      <c r="E197" s="111"/>
      <c r="F197" s="111"/>
      <c r="G197" s="111"/>
      <c r="H197" s="111"/>
      <c r="I197" s="111"/>
    </row>
    <row r="198">
      <c r="A198" s="108"/>
      <c r="C198" s="108"/>
      <c r="E198" s="111"/>
      <c r="F198" s="111"/>
      <c r="G198" s="111"/>
      <c r="H198" s="111"/>
      <c r="I198" s="111"/>
    </row>
    <row r="199">
      <c r="A199" s="108"/>
      <c r="C199" s="108"/>
      <c r="E199" s="111"/>
      <c r="F199" s="111"/>
      <c r="G199" s="111"/>
      <c r="H199" s="111"/>
      <c r="I199" s="111"/>
    </row>
    <row r="200">
      <c r="A200" s="108"/>
      <c r="C200" s="108"/>
      <c r="E200" s="111"/>
      <c r="F200" s="111"/>
      <c r="G200" s="111"/>
      <c r="H200" s="111"/>
      <c r="I200" s="111"/>
    </row>
    <row r="201">
      <c r="A201" s="108"/>
      <c r="C201" s="108"/>
      <c r="E201" s="111"/>
      <c r="F201" s="111"/>
      <c r="G201" s="111"/>
      <c r="H201" s="111"/>
      <c r="I201" s="111"/>
    </row>
    <row r="202">
      <c r="A202" s="108"/>
      <c r="C202" s="108"/>
      <c r="E202" s="111"/>
      <c r="F202" s="111"/>
      <c r="G202" s="111"/>
      <c r="H202" s="111"/>
      <c r="I202" s="111"/>
    </row>
    <row r="203">
      <c r="A203" s="108"/>
      <c r="C203" s="108"/>
      <c r="E203" s="111"/>
      <c r="F203" s="111"/>
      <c r="G203" s="111"/>
      <c r="H203" s="111"/>
      <c r="I203" s="111"/>
    </row>
    <row r="204">
      <c r="A204" s="108"/>
      <c r="C204" s="108"/>
      <c r="E204" s="111"/>
      <c r="F204" s="111"/>
      <c r="G204" s="111"/>
      <c r="H204" s="111"/>
      <c r="I204" s="111"/>
    </row>
    <row r="205">
      <c r="A205" s="108"/>
      <c r="C205" s="108"/>
      <c r="E205" s="111"/>
      <c r="F205" s="111"/>
      <c r="G205" s="111"/>
      <c r="H205" s="111"/>
      <c r="I205" s="111"/>
    </row>
    <row r="206">
      <c r="A206" s="108"/>
      <c r="C206" s="108"/>
      <c r="E206" s="111"/>
      <c r="F206" s="111"/>
      <c r="G206" s="111"/>
      <c r="H206" s="111"/>
      <c r="I206" s="111"/>
    </row>
    <row r="207">
      <c r="A207" s="108"/>
      <c r="C207" s="108"/>
      <c r="E207" s="111"/>
      <c r="F207" s="111"/>
      <c r="G207" s="111"/>
      <c r="H207" s="111"/>
      <c r="I207" s="111"/>
    </row>
    <row r="208">
      <c r="A208" s="108"/>
      <c r="C208" s="108"/>
      <c r="E208" s="111"/>
      <c r="F208" s="111"/>
      <c r="G208" s="111"/>
      <c r="H208" s="111"/>
      <c r="I208" s="111"/>
    </row>
    <row r="209">
      <c r="A209" s="108"/>
      <c r="C209" s="108"/>
      <c r="E209" s="111"/>
      <c r="F209" s="111"/>
      <c r="G209" s="111"/>
      <c r="H209" s="111"/>
      <c r="I209" s="111"/>
    </row>
    <row r="210">
      <c r="A210" s="108"/>
      <c r="C210" s="108"/>
      <c r="E210" s="111"/>
      <c r="F210" s="111"/>
      <c r="G210" s="111"/>
      <c r="H210" s="111"/>
      <c r="I210" s="111"/>
    </row>
    <row r="211">
      <c r="A211" s="108"/>
      <c r="C211" s="108"/>
      <c r="E211" s="111"/>
      <c r="F211" s="111"/>
      <c r="G211" s="111"/>
      <c r="H211" s="111"/>
      <c r="I211" s="111"/>
    </row>
    <row r="212">
      <c r="A212" s="108"/>
      <c r="C212" s="108"/>
      <c r="E212" s="111"/>
      <c r="F212" s="111"/>
      <c r="G212" s="111"/>
      <c r="H212" s="111"/>
      <c r="I212" s="111"/>
    </row>
    <row r="213">
      <c r="A213" s="108"/>
      <c r="C213" s="108"/>
      <c r="E213" s="111"/>
      <c r="F213" s="111"/>
      <c r="G213" s="111"/>
      <c r="H213" s="111"/>
      <c r="I213" s="111"/>
    </row>
    <row r="214">
      <c r="A214" s="108"/>
      <c r="C214" s="108"/>
      <c r="E214" s="111"/>
      <c r="F214" s="111"/>
      <c r="G214" s="111"/>
      <c r="H214" s="111"/>
      <c r="I214" s="111"/>
    </row>
    <row r="215">
      <c r="A215" s="108"/>
      <c r="C215" s="108"/>
      <c r="E215" s="111"/>
      <c r="F215" s="111"/>
      <c r="G215" s="111"/>
      <c r="H215" s="111"/>
      <c r="I215" s="111"/>
    </row>
    <row r="216">
      <c r="A216" s="108"/>
      <c r="C216" s="108"/>
      <c r="E216" s="111"/>
      <c r="F216" s="111"/>
      <c r="G216" s="111"/>
      <c r="H216" s="111"/>
      <c r="I216" s="111"/>
    </row>
    <row r="217">
      <c r="A217" s="108"/>
      <c r="C217" s="108"/>
      <c r="E217" s="111"/>
      <c r="F217" s="111"/>
      <c r="G217" s="111"/>
      <c r="H217" s="111"/>
      <c r="I217" s="111"/>
    </row>
    <row r="218">
      <c r="A218" s="108"/>
      <c r="C218" s="108"/>
      <c r="E218" s="111"/>
      <c r="F218" s="111"/>
      <c r="G218" s="111"/>
      <c r="H218" s="111"/>
      <c r="I218" s="111"/>
    </row>
    <row r="219">
      <c r="A219" s="108"/>
      <c r="C219" s="108"/>
      <c r="E219" s="111"/>
      <c r="F219" s="111"/>
      <c r="G219" s="111"/>
      <c r="H219" s="111"/>
      <c r="I219" s="111"/>
    </row>
    <row r="220">
      <c r="A220" s="108"/>
      <c r="C220" s="108"/>
      <c r="E220" s="111"/>
      <c r="F220" s="111"/>
      <c r="G220" s="111"/>
      <c r="H220" s="111"/>
      <c r="I220" s="111"/>
    </row>
    <row r="221">
      <c r="A221" s="108"/>
      <c r="C221" s="108"/>
      <c r="E221" s="111"/>
      <c r="F221" s="111"/>
      <c r="G221" s="111"/>
      <c r="H221" s="111"/>
      <c r="I221" s="111"/>
    </row>
    <row r="222">
      <c r="A222" s="108"/>
      <c r="C222" s="108"/>
      <c r="E222" s="111"/>
      <c r="F222" s="111"/>
      <c r="G222" s="111"/>
      <c r="H222" s="111"/>
      <c r="I222" s="111"/>
    </row>
    <row r="223">
      <c r="A223" s="108"/>
      <c r="C223" s="108"/>
      <c r="E223" s="111"/>
      <c r="F223" s="111"/>
      <c r="G223" s="111"/>
      <c r="H223" s="111"/>
      <c r="I223" s="111"/>
    </row>
    <row r="224">
      <c r="A224" s="108"/>
      <c r="C224" s="108"/>
      <c r="E224" s="111"/>
      <c r="F224" s="111"/>
      <c r="G224" s="111"/>
      <c r="H224" s="111"/>
      <c r="I224" s="111"/>
    </row>
    <row r="225">
      <c r="A225" s="108"/>
      <c r="C225" s="108"/>
      <c r="E225" s="111"/>
      <c r="F225" s="111"/>
      <c r="G225" s="111"/>
      <c r="H225" s="111"/>
      <c r="I225" s="111"/>
    </row>
    <row r="226">
      <c r="A226" s="108"/>
      <c r="C226" s="108"/>
      <c r="E226" s="111"/>
      <c r="F226" s="111"/>
      <c r="G226" s="111"/>
      <c r="H226" s="111"/>
      <c r="I226" s="111"/>
    </row>
    <row r="227">
      <c r="A227" s="108"/>
      <c r="C227" s="108"/>
      <c r="E227" s="111"/>
      <c r="F227" s="111"/>
      <c r="G227" s="111"/>
      <c r="H227" s="111"/>
      <c r="I227" s="111"/>
    </row>
    <row r="228">
      <c r="A228" s="108"/>
      <c r="C228" s="108"/>
      <c r="E228" s="111"/>
      <c r="F228" s="111"/>
      <c r="G228" s="111"/>
      <c r="H228" s="111"/>
      <c r="I228" s="111"/>
    </row>
    <row r="229">
      <c r="A229" s="108"/>
      <c r="C229" s="108"/>
      <c r="E229" s="111"/>
      <c r="F229" s="111"/>
      <c r="G229" s="111"/>
      <c r="H229" s="111"/>
      <c r="I229" s="111"/>
    </row>
    <row r="230">
      <c r="A230" s="108"/>
      <c r="C230" s="108"/>
      <c r="E230" s="111"/>
      <c r="F230" s="111"/>
      <c r="G230" s="111"/>
      <c r="H230" s="111"/>
      <c r="I230" s="111"/>
    </row>
    <row r="231">
      <c r="A231" s="108"/>
      <c r="C231" s="108"/>
      <c r="E231" s="111"/>
      <c r="F231" s="111"/>
      <c r="G231" s="111"/>
      <c r="H231" s="111"/>
      <c r="I231" s="111"/>
    </row>
    <row r="232">
      <c r="A232" s="108"/>
      <c r="C232" s="108"/>
      <c r="E232" s="111"/>
      <c r="F232" s="111"/>
      <c r="G232" s="111"/>
      <c r="H232" s="111"/>
      <c r="I232" s="111"/>
    </row>
    <row r="233">
      <c r="A233" s="108"/>
      <c r="C233" s="108"/>
      <c r="E233" s="111"/>
      <c r="F233" s="111"/>
      <c r="G233" s="111"/>
      <c r="H233" s="111"/>
      <c r="I233" s="111"/>
    </row>
    <row r="234">
      <c r="A234" s="108"/>
      <c r="C234" s="108"/>
      <c r="E234" s="111"/>
      <c r="F234" s="111"/>
      <c r="G234" s="111"/>
      <c r="H234" s="111"/>
      <c r="I234" s="111"/>
    </row>
    <row r="235">
      <c r="A235" s="108"/>
      <c r="C235" s="108"/>
      <c r="E235" s="111"/>
      <c r="F235" s="111"/>
      <c r="G235" s="111"/>
      <c r="H235" s="111"/>
      <c r="I235" s="111"/>
    </row>
    <row r="236">
      <c r="A236" s="108"/>
      <c r="C236" s="108"/>
      <c r="E236" s="111"/>
      <c r="F236" s="111"/>
      <c r="G236" s="111"/>
      <c r="H236" s="111"/>
      <c r="I236" s="111"/>
    </row>
    <row r="237">
      <c r="A237" s="108"/>
      <c r="C237" s="108"/>
      <c r="E237" s="111"/>
      <c r="F237" s="111"/>
      <c r="G237" s="111"/>
      <c r="H237" s="111"/>
      <c r="I237" s="111"/>
    </row>
    <row r="238">
      <c r="A238" s="108"/>
      <c r="C238" s="108"/>
      <c r="E238" s="111"/>
      <c r="F238" s="111"/>
      <c r="G238" s="111"/>
      <c r="H238" s="111"/>
      <c r="I238" s="111"/>
    </row>
    <row r="239">
      <c r="A239" s="108"/>
      <c r="C239" s="108"/>
      <c r="E239" s="111"/>
      <c r="F239" s="111"/>
      <c r="G239" s="111"/>
      <c r="H239" s="111"/>
      <c r="I239" s="111"/>
    </row>
    <row r="240">
      <c r="A240" s="108"/>
      <c r="C240" s="108"/>
      <c r="E240" s="111"/>
      <c r="F240" s="111"/>
      <c r="G240" s="111"/>
      <c r="H240" s="111"/>
      <c r="I240" s="111"/>
    </row>
    <row r="241">
      <c r="A241" s="108"/>
      <c r="C241" s="108"/>
      <c r="E241" s="111"/>
      <c r="F241" s="111"/>
      <c r="G241" s="111"/>
      <c r="H241" s="111"/>
      <c r="I241" s="111"/>
    </row>
    <row r="242">
      <c r="A242" s="108"/>
      <c r="C242" s="108"/>
      <c r="E242" s="111"/>
      <c r="F242" s="111"/>
      <c r="G242" s="111"/>
      <c r="H242" s="111"/>
      <c r="I242" s="111"/>
    </row>
    <row r="243">
      <c r="A243" s="108"/>
      <c r="C243" s="108"/>
      <c r="E243" s="111"/>
      <c r="F243" s="111"/>
      <c r="G243" s="111"/>
      <c r="H243" s="111"/>
      <c r="I243" s="111"/>
    </row>
    <row r="244">
      <c r="A244" s="108"/>
      <c r="C244" s="108"/>
      <c r="E244" s="111"/>
      <c r="F244" s="111"/>
      <c r="G244" s="111"/>
      <c r="H244" s="111"/>
      <c r="I244" s="111"/>
    </row>
    <row r="245">
      <c r="A245" s="108"/>
      <c r="C245" s="108"/>
      <c r="E245" s="111"/>
      <c r="F245" s="111"/>
      <c r="G245" s="111"/>
      <c r="H245" s="111"/>
      <c r="I245" s="111"/>
    </row>
    <row r="246">
      <c r="A246" s="108"/>
      <c r="C246" s="108"/>
      <c r="E246" s="111"/>
      <c r="F246" s="111"/>
      <c r="G246" s="111"/>
      <c r="H246" s="111"/>
      <c r="I246" s="111"/>
    </row>
    <row r="247">
      <c r="A247" s="108"/>
      <c r="C247" s="108"/>
      <c r="E247" s="111"/>
      <c r="F247" s="111"/>
      <c r="G247" s="111"/>
      <c r="H247" s="111"/>
      <c r="I247" s="111"/>
    </row>
    <row r="248">
      <c r="A248" s="108"/>
      <c r="C248" s="108"/>
      <c r="E248" s="111"/>
      <c r="F248" s="111"/>
      <c r="G248" s="111"/>
      <c r="H248" s="111"/>
      <c r="I248" s="111"/>
    </row>
    <row r="249">
      <c r="A249" s="108"/>
      <c r="C249" s="108"/>
      <c r="E249" s="111"/>
      <c r="F249" s="111"/>
      <c r="G249" s="111"/>
      <c r="H249" s="111"/>
      <c r="I249" s="111"/>
    </row>
    <row r="250">
      <c r="A250" s="108"/>
      <c r="C250" s="108"/>
      <c r="E250" s="111"/>
      <c r="F250" s="111"/>
      <c r="G250" s="111"/>
      <c r="H250" s="111"/>
      <c r="I250" s="111"/>
    </row>
    <row r="251">
      <c r="A251" s="108"/>
      <c r="C251" s="108"/>
      <c r="E251" s="111"/>
      <c r="F251" s="111"/>
      <c r="G251" s="111"/>
      <c r="H251" s="111"/>
      <c r="I251" s="111"/>
    </row>
    <row r="252">
      <c r="A252" s="108"/>
      <c r="C252" s="108"/>
      <c r="E252" s="111"/>
      <c r="F252" s="111"/>
      <c r="G252" s="111"/>
      <c r="H252" s="111"/>
      <c r="I252" s="111"/>
    </row>
    <row r="253">
      <c r="A253" s="108"/>
      <c r="C253" s="108"/>
      <c r="E253" s="111"/>
      <c r="F253" s="111"/>
      <c r="G253" s="111"/>
      <c r="H253" s="111"/>
      <c r="I253" s="111"/>
    </row>
    <row r="254">
      <c r="A254" s="108"/>
      <c r="C254" s="108"/>
      <c r="E254" s="111"/>
      <c r="F254" s="111"/>
      <c r="G254" s="111"/>
      <c r="H254" s="111"/>
      <c r="I254" s="111"/>
    </row>
    <row r="255">
      <c r="A255" s="108"/>
      <c r="C255" s="108"/>
      <c r="E255" s="111"/>
      <c r="F255" s="111"/>
      <c r="G255" s="111"/>
      <c r="H255" s="111"/>
      <c r="I255" s="111"/>
    </row>
    <row r="256">
      <c r="A256" s="108"/>
      <c r="C256" s="108"/>
      <c r="E256" s="111"/>
      <c r="F256" s="111"/>
      <c r="G256" s="111"/>
      <c r="H256" s="111"/>
      <c r="I256" s="111"/>
    </row>
    <row r="257">
      <c r="A257" s="108"/>
      <c r="C257" s="108"/>
      <c r="E257" s="111"/>
      <c r="F257" s="111"/>
      <c r="G257" s="111"/>
      <c r="H257" s="111"/>
      <c r="I257" s="111"/>
    </row>
    <row r="258">
      <c r="A258" s="108"/>
      <c r="C258" s="108"/>
      <c r="E258" s="111"/>
      <c r="F258" s="111"/>
      <c r="G258" s="111"/>
      <c r="H258" s="111"/>
      <c r="I258" s="111"/>
    </row>
    <row r="259">
      <c r="A259" s="108"/>
      <c r="C259" s="108"/>
      <c r="E259" s="111"/>
      <c r="F259" s="111"/>
      <c r="G259" s="111"/>
      <c r="H259" s="111"/>
      <c r="I259" s="111"/>
    </row>
    <row r="260">
      <c r="A260" s="108"/>
      <c r="C260" s="108"/>
      <c r="E260" s="111"/>
      <c r="F260" s="111"/>
      <c r="G260" s="111"/>
      <c r="H260" s="111"/>
      <c r="I260" s="111"/>
    </row>
    <row r="261">
      <c r="A261" s="108"/>
      <c r="C261" s="108"/>
      <c r="E261" s="111"/>
      <c r="F261" s="111"/>
      <c r="G261" s="111"/>
      <c r="H261" s="111"/>
      <c r="I261" s="111"/>
    </row>
    <row r="262">
      <c r="A262" s="108"/>
      <c r="C262" s="108"/>
      <c r="E262" s="111"/>
      <c r="F262" s="111"/>
      <c r="G262" s="111"/>
      <c r="H262" s="111"/>
      <c r="I262" s="111"/>
    </row>
    <row r="263">
      <c r="A263" s="108"/>
      <c r="C263" s="108"/>
      <c r="E263" s="111"/>
      <c r="F263" s="111"/>
      <c r="G263" s="111"/>
      <c r="H263" s="111"/>
      <c r="I263" s="111"/>
    </row>
    <row r="264">
      <c r="A264" s="108"/>
      <c r="C264" s="108"/>
      <c r="E264" s="111"/>
      <c r="F264" s="111"/>
      <c r="G264" s="111"/>
      <c r="H264" s="111"/>
      <c r="I264" s="111"/>
    </row>
    <row r="265">
      <c r="A265" s="108"/>
      <c r="C265" s="108"/>
      <c r="E265" s="111"/>
      <c r="F265" s="111"/>
      <c r="G265" s="111"/>
      <c r="H265" s="111"/>
      <c r="I265" s="111"/>
    </row>
    <row r="266">
      <c r="A266" s="108"/>
      <c r="C266" s="108"/>
      <c r="E266" s="111"/>
      <c r="F266" s="111"/>
      <c r="G266" s="111"/>
      <c r="H266" s="111"/>
      <c r="I266" s="111"/>
    </row>
    <row r="267">
      <c r="A267" s="108"/>
      <c r="C267" s="108"/>
      <c r="E267" s="111"/>
      <c r="F267" s="111"/>
      <c r="G267" s="111"/>
      <c r="H267" s="111"/>
      <c r="I267" s="111"/>
    </row>
    <row r="268">
      <c r="A268" s="108"/>
      <c r="C268" s="108"/>
      <c r="E268" s="111"/>
      <c r="F268" s="111"/>
      <c r="G268" s="111"/>
      <c r="H268" s="111"/>
      <c r="I268" s="111"/>
    </row>
    <row r="269">
      <c r="A269" s="108"/>
      <c r="C269" s="108"/>
      <c r="E269" s="111"/>
      <c r="F269" s="111"/>
      <c r="G269" s="111"/>
      <c r="H269" s="111"/>
      <c r="I269" s="111"/>
    </row>
    <row r="270">
      <c r="A270" s="108"/>
      <c r="C270" s="108"/>
      <c r="E270" s="111"/>
      <c r="F270" s="111"/>
      <c r="G270" s="111"/>
      <c r="H270" s="111"/>
      <c r="I270" s="111"/>
    </row>
    <row r="271">
      <c r="A271" s="108"/>
      <c r="C271" s="108"/>
      <c r="E271" s="111"/>
      <c r="F271" s="111"/>
      <c r="G271" s="111"/>
      <c r="H271" s="111"/>
      <c r="I271" s="111"/>
    </row>
    <row r="272">
      <c r="A272" s="108"/>
      <c r="C272" s="108"/>
      <c r="E272" s="111"/>
      <c r="F272" s="111"/>
      <c r="G272" s="111"/>
      <c r="H272" s="111"/>
      <c r="I272" s="111"/>
    </row>
    <row r="273">
      <c r="A273" s="108"/>
      <c r="C273" s="108"/>
      <c r="E273" s="111"/>
      <c r="F273" s="111"/>
      <c r="G273" s="111"/>
      <c r="H273" s="111"/>
      <c r="I273" s="111"/>
    </row>
    <row r="274">
      <c r="A274" s="108"/>
      <c r="C274" s="108"/>
      <c r="E274" s="111"/>
      <c r="F274" s="111"/>
      <c r="G274" s="111"/>
      <c r="H274" s="111"/>
      <c r="I274" s="111"/>
    </row>
    <row r="275">
      <c r="A275" s="108"/>
      <c r="C275" s="108"/>
      <c r="E275" s="111"/>
      <c r="F275" s="111"/>
      <c r="G275" s="111"/>
      <c r="H275" s="111"/>
      <c r="I275" s="111"/>
    </row>
    <row r="276">
      <c r="A276" s="108"/>
      <c r="C276" s="108"/>
      <c r="E276" s="111"/>
      <c r="F276" s="111"/>
      <c r="G276" s="111"/>
      <c r="H276" s="111"/>
      <c r="I276" s="111"/>
    </row>
    <row r="277">
      <c r="A277" s="108"/>
      <c r="C277" s="108"/>
      <c r="E277" s="111"/>
      <c r="F277" s="111"/>
      <c r="G277" s="111"/>
      <c r="H277" s="111"/>
      <c r="I277" s="111"/>
    </row>
    <row r="278">
      <c r="A278" s="108"/>
      <c r="C278" s="108"/>
      <c r="E278" s="111"/>
      <c r="F278" s="111"/>
      <c r="G278" s="111"/>
      <c r="H278" s="111"/>
      <c r="I278" s="111"/>
    </row>
    <row r="279">
      <c r="A279" s="108"/>
      <c r="C279" s="108"/>
      <c r="E279" s="111"/>
      <c r="F279" s="111"/>
      <c r="G279" s="111"/>
      <c r="H279" s="111"/>
      <c r="I279" s="111"/>
    </row>
    <row r="280">
      <c r="A280" s="108"/>
      <c r="C280" s="108"/>
      <c r="E280" s="111"/>
      <c r="F280" s="111"/>
      <c r="G280" s="111"/>
      <c r="H280" s="111"/>
      <c r="I280" s="111"/>
    </row>
    <row r="281">
      <c r="A281" s="108"/>
      <c r="C281" s="108"/>
      <c r="E281" s="111"/>
      <c r="F281" s="111"/>
      <c r="G281" s="111"/>
      <c r="H281" s="111"/>
      <c r="I281" s="111"/>
    </row>
    <row r="282">
      <c r="A282" s="108"/>
      <c r="C282" s="108"/>
      <c r="E282" s="111"/>
      <c r="F282" s="111"/>
      <c r="G282" s="111"/>
      <c r="H282" s="111"/>
      <c r="I282" s="111"/>
    </row>
    <row r="283">
      <c r="A283" s="108"/>
      <c r="C283" s="108"/>
      <c r="E283" s="111"/>
      <c r="F283" s="111"/>
      <c r="G283" s="111"/>
      <c r="H283" s="111"/>
      <c r="I283" s="111"/>
    </row>
    <row r="284">
      <c r="A284" s="108"/>
      <c r="C284" s="108"/>
      <c r="E284" s="111"/>
      <c r="F284" s="111"/>
      <c r="G284" s="111"/>
      <c r="H284" s="111"/>
      <c r="I284" s="111"/>
    </row>
    <row r="285">
      <c r="A285" s="108"/>
      <c r="C285" s="108"/>
      <c r="E285" s="111"/>
      <c r="F285" s="111"/>
      <c r="G285" s="111"/>
      <c r="H285" s="111"/>
      <c r="I285" s="111"/>
    </row>
    <row r="286">
      <c r="A286" s="108"/>
      <c r="C286" s="108"/>
      <c r="E286" s="111"/>
      <c r="F286" s="111"/>
      <c r="G286" s="111"/>
      <c r="H286" s="111"/>
      <c r="I286" s="111"/>
    </row>
    <row r="287">
      <c r="A287" s="108"/>
      <c r="C287" s="108"/>
      <c r="E287" s="111"/>
      <c r="F287" s="111"/>
      <c r="G287" s="111"/>
      <c r="H287" s="111"/>
      <c r="I287" s="111"/>
    </row>
    <row r="288">
      <c r="A288" s="108"/>
      <c r="C288" s="108"/>
      <c r="E288" s="111"/>
      <c r="F288" s="111"/>
      <c r="G288" s="111"/>
      <c r="H288" s="111"/>
      <c r="I288" s="111"/>
    </row>
    <row r="289">
      <c r="A289" s="108"/>
      <c r="C289" s="108"/>
      <c r="E289" s="111"/>
      <c r="F289" s="111"/>
      <c r="G289" s="111"/>
      <c r="H289" s="111"/>
      <c r="I289" s="111"/>
    </row>
    <row r="290">
      <c r="A290" s="108"/>
      <c r="C290" s="108"/>
      <c r="E290" s="111"/>
      <c r="F290" s="111"/>
      <c r="G290" s="111"/>
      <c r="H290" s="111"/>
      <c r="I290" s="111"/>
    </row>
    <row r="291">
      <c r="A291" s="108"/>
      <c r="C291" s="108"/>
      <c r="E291" s="111"/>
      <c r="F291" s="111"/>
      <c r="G291" s="111"/>
      <c r="H291" s="111"/>
      <c r="I291" s="111"/>
    </row>
    <row r="292">
      <c r="A292" s="108"/>
      <c r="C292" s="108"/>
      <c r="E292" s="111"/>
      <c r="F292" s="111"/>
      <c r="G292" s="111"/>
      <c r="H292" s="111"/>
      <c r="I292" s="111"/>
    </row>
    <row r="293">
      <c r="A293" s="108"/>
      <c r="C293" s="108"/>
      <c r="E293" s="111"/>
      <c r="F293" s="111"/>
      <c r="G293" s="111"/>
      <c r="H293" s="111"/>
      <c r="I293" s="111"/>
    </row>
    <row r="294">
      <c r="A294" s="108"/>
      <c r="C294" s="108"/>
      <c r="E294" s="111"/>
      <c r="F294" s="111"/>
      <c r="G294" s="111"/>
      <c r="H294" s="111"/>
      <c r="I294" s="111"/>
    </row>
    <row r="295">
      <c r="A295" s="108"/>
      <c r="C295" s="108"/>
      <c r="E295" s="111"/>
      <c r="F295" s="111"/>
      <c r="G295" s="111"/>
      <c r="H295" s="111"/>
      <c r="I295" s="111"/>
    </row>
    <row r="296">
      <c r="A296" s="108"/>
      <c r="C296" s="108"/>
      <c r="E296" s="111"/>
      <c r="F296" s="111"/>
      <c r="G296" s="111"/>
      <c r="H296" s="111"/>
      <c r="I296" s="111"/>
    </row>
    <row r="297">
      <c r="A297" s="108"/>
      <c r="C297" s="108"/>
      <c r="E297" s="111"/>
      <c r="F297" s="111"/>
      <c r="G297" s="111"/>
      <c r="H297" s="111"/>
      <c r="I297" s="111"/>
    </row>
    <row r="298">
      <c r="A298" s="108"/>
      <c r="C298" s="108"/>
      <c r="E298" s="111"/>
      <c r="F298" s="111"/>
      <c r="G298" s="111"/>
      <c r="H298" s="111"/>
      <c r="I298" s="111"/>
    </row>
    <row r="299">
      <c r="A299" s="108"/>
      <c r="C299" s="108"/>
      <c r="E299" s="111"/>
      <c r="F299" s="111"/>
      <c r="G299" s="111"/>
      <c r="H299" s="111"/>
      <c r="I299" s="111"/>
    </row>
    <row r="300">
      <c r="A300" s="108"/>
      <c r="C300" s="108"/>
      <c r="E300" s="111"/>
      <c r="F300" s="111"/>
      <c r="G300" s="111"/>
      <c r="H300" s="111"/>
      <c r="I300" s="111"/>
    </row>
    <row r="301">
      <c r="A301" s="108"/>
      <c r="C301" s="108"/>
      <c r="E301" s="111"/>
      <c r="F301" s="111"/>
      <c r="G301" s="111"/>
      <c r="H301" s="111"/>
      <c r="I301" s="111"/>
    </row>
    <row r="302">
      <c r="A302" s="108"/>
      <c r="C302" s="108"/>
      <c r="E302" s="111"/>
      <c r="F302" s="111"/>
      <c r="G302" s="111"/>
      <c r="H302" s="111"/>
      <c r="I302" s="111"/>
    </row>
    <row r="303">
      <c r="A303" s="108"/>
      <c r="C303" s="108"/>
      <c r="E303" s="111"/>
      <c r="F303" s="111"/>
      <c r="G303" s="111"/>
      <c r="H303" s="111"/>
      <c r="I303" s="111"/>
    </row>
    <row r="304">
      <c r="A304" s="108"/>
      <c r="C304" s="108"/>
      <c r="E304" s="111"/>
      <c r="F304" s="111"/>
      <c r="G304" s="111"/>
      <c r="H304" s="111"/>
      <c r="I304" s="111"/>
    </row>
    <row r="305">
      <c r="A305" s="108"/>
      <c r="C305" s="108"/>
      <c r="E305" s="111"/>
      <c r="F305" s="111"/>
      <c r="G305" s="111"/>
      <c r="H305" s="111"/>
      <c r="I305" s="111"/>
    </row>
    <row r="306">
      <c r="A306" s="108"/>
      <c r="C306" s="108"/>
      <c r="E306" s="111"/>
      <c r="F306" s="111"/>
      <c r="G306" s="111"/>
      <c r="H306" s="111"/>
      <c r="I306" s="111"/>
    </row>
    <row r="307">
      <c r="A307" s="108"/>
      <c r="C307" s="108"/>
      <c r="E307" s="111"/>
      <c r="F307" s="111"/>
      <c r="G307" s="111"/>
      <c r="H307" s="111"/>
      <c r="I307" s="111"/>
    </row>
    <row r="308">
      <c r="A308" s="108"/>
      <c r="C308" s="108"/>
      <c r="E308" s="111"/>
      <c r="F308" s="111"/>
      <c r="G308" s="111"/>
      <c r="H308" s="111"/>
      <c r="I308" s="111"/>
    </row>
    <row r="309">
      <c r="A309" s="108"/>
      <c r="C309" s="108"/>
      <c r="E309" s="111"/>
      <c r="F309" s="111"/>
      <c r="G309" s="111"/>
      <c r="H309" s="111"/>
      <c r="I309" s="111"/>
    </row>
    <row r="310">
      <c r="A310" s="108"/>
      <c r="C310" s="108"/>
      <c r="E310" s="111"/>
      <c r="F310" s="111"/>
      <c r="G310" s="111"/>
      <c r="H310" s="111"/>
      <c r="I310" s="111"/>
    </row>
    <row r="311">
      <c r="A311" s="108"/>
      <c r="C311" s="108"/>
      <c r="E311" s="111"/>
      <c r="F311" s="111"/>
      <c r="G311" s="111"/>
      <c r="H311" s="111"/>
      <c r="I311" s="111"/>
    </row>
    <row r="312">
      <c r="A312" s="108"/>
      <c r="C312" s="108"/>
      <c r="E312" s="111"/>
      <c r="F312" s="111"/>
      <c r="G312" s="111"/>
      <c r="H312" s="111"/>
      <c r="I312" s="111"/>
    </row>
    <row r="313">
      <c r="A313" s="108"/>
      <c r="C313" s="108"/>
      <c r="E313" s="111"/>
      <c r="F313" s="111"/>
      <c r="G313" s="111"/>
      <c r="H313" s="111"/>
      <c r="I313" s="111"/>
    </row>
    <row r="314">
      <c r="A314" s="108"/>
      <c r="C314" s="108"/>
      <c r="E314" s="111"/>
      <c r="F314" s="111"/>
      <c r="G314" s="111"/>
      <c r="H314" s="111"/>
      <c r="I314" s="111"/>
    </row>
    <row r="315">
      <c r="A315" s="108"/>
      <c r="C315" s="108"/>
      <c r="E315" s="111"/>
      <c r="F315" s="111"/>
      <c r="G315" s="111"/>
      <c r="H315" s="111"/>
      <c r="I315" s="111"/>
    </row>
    <row r="316">
      <c r="A316" s="108"/>
      <c r="C316" s="108"/>
      <c r="E316" s="111"/>
      <c r="F316" s="111"/>
      <c r="G316" s="111"/>
      <c r="H316" s="111"/>
      <c r="I316" s="111"/>
    </row>
    <row r="317">
      <c r="A317" s="108"/>
      <c r="C317" s="108"/>
      <c r="E317" s="111"/>
      <c r="F317" s="111"/>
      <c r="G317" s="111"/>
      <c r="H317" s="111"/>
      <c r="I317" s="111"/>
    </row>
    <row r="318">
      <c r="A318" s="108"/>
      <c r="C318" s="108"/>
      <c r="E318" s="111"/>
      <c r="F318" s="111"/>
      <c r="G318" s="111"/>
      <c r="H318" s="111"/>
      <c r="I318" s="111"/>
    </row>
    <row r="319">
      <c r="A319" s="108"/>
      <c r="C319" s="108"/>
      <c r="E319" s="111"/>
      <c r="F319" s="111"/>
      <c r="G319" s="111"/>
      <c r="H319" s="111"/>
      <c r="I319" s="111"/>
    </row>
    <row r="320">
      <c r="A320" s="108"/>
      <c r="C320" s="108"/>
      <c r="E320" s="111"/>
      <c r="F320" s="111"/>
      <c r="G320" s="111"/>
      <c r="H320" s="111"/>
      <c r="I320" s="111"/>
    </row>
    <row r="321">
      <c r="A321" s="108"/>
      <c r="C321" s="108"/>
      <c r="E321" s="111"/>
      <c r="F321" s="111"/>
      <c r="G321" s="111"/>
      <c r="H321" s="111"/>
      <c r="I321" s="111"/>
    </row>
    <row r="322">
      <c r="A322" s="108"/>
      <c r="C322" s="108"/>
      <c r="E322" s="111"/>
      <c r="F322" s="111"/>
      <c r="G322" s="111"/>
      <c r="H322" s="111"/>
      <c r="I322" s="111"/>
    </row>
    <row r="323">
      <c r="A323" s="108"/>
      <c r="C323" s="108"/>
      <c r="E323" s="111"/>
      <c r="F323" s="111"/>
      <c r="G323" s="111"/>
      <c r="H323" s="111"/>
      <c r="I323" s="111"/>
    </row>
    <row r="324">
      <c r="A324" s="108"/>
      <c r="C324" s="108"/>
      <c r="E324" s="111"/>
      <c r="F324" s="111"/>
      <c r="G324" s="111"/>
      <c r="H324" s="111"/>
      <c r="I324" s="111"/>
    </row>
    <row r="325">
      <c r="A325" s="108"/>
      <c r="C325" s="108"/>
      <c r="E325" s="111"/>
      <c r="F325" s="111"/>
      <c r="G325" s="111"/>
      <c r="H325" s="111"/>
      <c r="I325" s="111"/>
    </row>
    <row r="326">
      <c r="A326" s="108"/>
      <c r="C326" s="108"/>
      <c r="E326" s="111"/>
      <c r="F326" s="111"/>
      <c r="G326" s="111"/>
      <c r="H326" s="111"/>
      <c r="I326" s="111"/>
    </row>
    <row r="327">
      <c r="A327" s="108"/>
      <c r="C327" s="108"/>
      <c r="E327" s="111"/>
      <c r="F327" s="111"/>
      <c r="G327" s="111"/>
      <c r="H327" s="111"/>
      <c r="I327" s="111"/>
    </row>
    <row r="328">
      <c r="A328" s="108"/>
      <c r="C328" s="108"/>
      <c r="E328" s="111"/>
      <c r="F328" s="111"/>
      <c r="G328" s="111"/>
      <c r="H328" s="111"/>
      <c r="I328" s="111"/>
    </row>
    <row r="329">
      <c r="A329" s="108"/>
      <c r="C329" s="108"/>
      <c r="E329" s="111"/>
      <c r="F329" s="111"/>
      <c r="G329" s="111"/>
      <c r="H329" s="111"/>
      <c r="I329" s="111"/>
    </row>
    <row r="330">
      <c r="A330" s="108"/>
      <c r="C330" s="108"/>
      <c r="E330" s="111"/>
      <c r="F330" s="111"/>
      <c r="G330" s="111"/>
      <c r="H330" s="111"/>
      <c r="I330" s="111"/>
    </row>
    <row r="331">
      <c r="A331" s="108"/>
      <c r="C331" s="108"/>
      <c r="E331" s="111"/>
      <c r="F331" s="111"/>
      <c r="G331" s="111"/>
      <c r="H331" s="111"/>
      <c r="I331" s="111"/>
    </row>
    <row r="332">
      <c r="A332" s="108"/>
      <c r="C332" s="108"/>
      <c r="E332" s="111"/>
      <c r="F332" s="111"/>
      <c r="G332" s="111"/>
      <c r="H332" s="111"/>
      <c r="I332" s="111"/>
    </row>
    <row r="333">
      <c r="A333" s="108"/>
      <c r="C333" s="108"/>
      <c r="E333" s="111"/>
      <c r="F333" s="111"/>
      <c r="G333" s="111"/>
      <c r="H333" s="111"/>
      <c r="I333" s="111"/>
    </row>
    <row r="334">
      <c r="A334" s="108"/>
      <c r="C334" s="108"/>
      <c r="E334" s="111"/>
      <c r="F334" s="111"/>
      <c r="G334" s="111"/>
      <c r="H334" s="111"/>
      <c r="I334" s="111"/>
    </row>
    <row r="335">
      <c r="A335" s="108"/>
      <c r="C335" s="108"/>
      <c r="E335" s="111"/>
      <c r="F335" s="111"/>
      <c r="G335" s="111"/>
      <c r="H335" s="111"/>
      <c r="I335" s="111"/>
    </row>
    <row r="336">
      <c r="A336" s="108"/>
      <c r="C336" s="108"/>
      <c r="E336" s="111"/>
      <c r="F336" s="111"/>
      <c r="G336" s="111"/>
      <c r="H336" s="111"/>
      <c r="I336" s="111"/>
    </row>
    <row r="337">
      <c r="A337" s="108"/>
      <c r="C337" s="108"/>
      <c r="E337" s="111"/>
      <c r="F337" s="111"/>
      <c r="G337" s="111"/>
      <c r="H337" s="111"/>
      <c r="I337" s="111"/>
    </row>
    <row r="338">
      <c r="A338" s="108"/>
      <c r="C338" s="108"/>
      <c r="E338" s="111"/>
      <c r="F338" s="111"/>
      <c r="G338" s="111"/>
      <c r="H338" s="111"/>
      <c r="I338" s="111"/>
    </row>
    <row r="339">
      <c r="A339" s="108"/>
      <c r="C339" s="108"/>
      <c r="E339" s="111"/>
      <c r="F339" s="111"/>
      <c r="G339" s="111"/>
      <c r="H339" s="111"/>
      <c r="I339" s="111"/>
    </row>
    <row r="340">
      <c r="A340" s="108"/>
      <c r="C340" s="108"/>
      <c r="E340" s="111"/>
      <c r="F340" s="111"/>
      <c r="G340" s="111"/>
      <c r="H340" s="111"/>
      <c r="I340" s="111"/>
    </row>
    <row r="341">
      <c r="A341" s="108"/>
      <c r="C341" s="108"/>
      <c r="E341" s="111"/>
      <c r="F341" s="111"/>
      <c r="G341" s="111"/>
      <c r="H341" s="111"/>
      <c r="I341" s="111"/>
    </row>
    <row r="342">
      <c r="A342" s="108"/>
      <c r="C342" s="108"/>
      <c r="E342" s="111"/>
      <c r="F342" s="111"/>
      <c r="G342" s="111"/>
      <c r="H342" s="111"/>
      <c r="I342" s="111"/>
    </row>
    <row r="343">
      <c r="A343" s="108"/>
      <c r="C343" s="108"/>
      <c r="E343" s="111"/>
      <c r="F343" s="111"/>
      <c r="G343" s="111"/>
      <c r="H343" s="111"/>
      <c r="I343" s="111"/>
    </row>
    <row r="344">
      <c r="A344" s="108"/>
      <c r="C344" s="108"/>
      <c r="E344" s="111"/>
      <c r="F344" s="111"/>
      <c r="G344" s="111"/>
      <c r="H344" s="111"/>
      <c r="I344" s="111"/>
    </row>
    <row r="345">
      <c r="A345" s="108"/>
      <c r="C345" s="108"/>
      <c r="E345" s="111"/>
      <c r="F345" s="111"/>
      <c r="G345" s="111"/>
      <c r="H345" s="111"/>
      <c r="I345" s="111"/>
    </row>
    <row r="346">
      <c r="A346" s="108"/>
      <c r="C346" s="108"/>
      <c r="E346" s="111"/>
      <c r="F346" s="111"/>
      <c r="G346" s="111"/>
      <c r="H346" s="111"/>
      <c r="I346" s="111"/>
    </row>
    <row r="347">
      <c r="A347" s="108"/>
      <c r="C347" s="108"/>
      <c r="E347" s="111"/>
      <c r="F347" s="111"/>
      <c r="G347" s="111"/>
      <c r="H347" s="111"/>
      <c r="I347" s="111"/>
    </row>
    <row r="348">
      <c r="A348" s="108"/>
      <c r="C348" s="108"/>
      <c r="E348" s="111"/>
      <c r="F348" s="111"/>
      <c r="G348" s="111"/>
      <c r="H348" s="111"/>
      <c r="I348" s="111"/>
    </row>
    <row r="349">
      <c r="A349" s="108"/>
      <c r="C349" s="108"/>
      <c r="E349" s="111"/>
      <c r="F349" s="111"/>
      <c r="G349" s="111"/>
      <c r="H349" s="111"/>
      <c r="I349" s="111"/>
    </row>
    <row r="350">
      <c r="A350" s="108"/>
      <c r="C350" s="108"/>
      <c r="E350" s="111"/>
      <c r="F350" s="111"/>
      <c r="G350" s="111"/>
      <c r="H350" s="111"/>
      <c r="I350" s="111"/>
    </row>
    <row r="351">
      <c r="A351" s="108"/>
      <c r="C351" s="108"/>
      <c r="E351" s="111"/>
      <c r="F351" s="111"/>
      <c r="G351" s="111"/>
      <c r="H351" s="111"/>
      <c r="I351" s="111"/>
    </row>
    <row r="352">
      <c r="A352" s="108"/>
      <c r="C352" s="108"/>
      <c r="E352" s="111"/>
      <c r="F352" s="111"/>
      <c r="G352" s="111"/>
      <c r="H352" s="111"/>
      <c r="I352" s="111"/>
    </row>
    <row r="353">
      <c r="A353" s="108"/>
      <c r="C353" s="108"/>
      <c r="E353" s="111"/>
      <c r="F353" s="111"/>
      <c r="G353" s="111"/>
      <c r="H353" s="111"/>
      <c r="I353" s="111"/>
    </row>
    <row r="354">
      <c r="A354" s="108"/>
      <c r="C354" s="108"/>
      <c r="E354" s="111"/>
      <c r="F354" s="111"/>
      <c r="G354" s="111"/>
      <c r="H354" s="111"/>
      <c r="I354" s="111"/>
    </row>
    <row r="355">
      <c r="A355" s="108"/>
      <c r="C355" s="108"/>
      <c r="E355" s="111"/>
      <c r="F355" s="111"/>
      <c r="G355" s="111"/>
      <c r="H355" s="111"/>
      <c r="I355" s="111"/>
    </row>
    <row r="356">
      <c r="A356" s="108"/>
      <c r="C356" s="108"/>
      <c r="E356" s="111"/>
      <c r="F356" s="111"/>
      <c r="G356" s="111"/>
      <c r="H356" s="111"/>
      <c r="I356" s="111"/>
    </row>
    <row r="357">
      <c r="A357" s="108"/>
      <c r="C357" s="108"/>
      <c r="E357" s="111"/>
      <c r="F357" s="111"/>
      <c r="G357" s="111"/>
      <c r="H357" s="111"/>
      <c r="I357" s="111"/>
    </row>
    <row r="358">
      <c r="A358" s="108"/>
      <c r="C358" s="108"/>
      <c r="E358" s="111"/>
      <c r="F358" s="111"/>
      <c r="G358" s="111"/>
      <c r="H358" s="111"/>
      <c r="I358" s="111"/>
    </row>
    <row r="359">
      <c r="A359" s="108"/>
      <c r="C359" s="108"/>
      <c r="E359" s="111"/>
      <c r="F359" s="111"/>
      <c r="G359" s="111"/>
      <c r="H359" s="111"/>
      <c r="I359" s="111"/>
    </row>
    <row r="360">
      <c r="A360" s="108"/>
      <c r="C360" s="108"/>
      <c r="E360" s="111"/>
      <c r="F360" s="111"/>
      <c r="G360" s="111"/>
      <c r="H360" s="111"/>
      <c r="I360" s="111"/>
    </row>
    <row r="361">
      <c r="A361" s="108"/>
      <c r="C361" s="108"/>
      <c r="E361" s="111"/>
      <c r="F361" s="111"/>
      <c r="G361" s="111"/>
      <c r="H361" s="111"/>
      <c r="I361" s="111"/>
    </row>
    <row r="362">
      <c r="A362" s="108"/>
      <c r="C362" s="108"/>
      <c r="E362" s="111"/>
      <c r="F362" s="111"/>
      <c r="G362" s="111"/>
      <c r="H362" s="111"/>
      <c r="I362" s="111"/>
    </row>
    <row r="363">
      <c r="A363" s="108"/>
      <c r="C363" s="108"/>
      <c r="E363" s="111"/>
      <c r="F363" s="111"/>
      <c r="G363" s="111"/>
      <c r="H363" s="111"/>
      <c r="I363" s="111"/>
    </row>
    <row r="364">
      <c r="A364" s="108"/>
      <c r="C364" s="108"/>
      <c r="E364" s="111"/>
      <c r="F364" s="111"/>
      <c r="G364" s="111"/>
      <c r="H364" s="111"/>
      <c r="I364" s="111"/>
    </row>
    <row r="365">
      <c r="A365" s="108"/>
      <c r="C365" s="108"/>
      <c r="E365" s="111"/>
      <c r="F365" s="111"/>
      <c r="G365" s="111"/>
      <c r="H365" s="111"/>
      <c r="I365" s="111"/>
    </row>
    <row r="366">
      <c r="A366" s="108"/>
      <c r="C366" s="108"/>
      <c r="E366" s="111"/>
      <c r="F366" s="111"/>
      <c r="G366" s="111"/>
      <c r="H366" s="111"/>
      <c r="I366" s="111"/>
    </row>
    <row r="367">
      <c r="A367" s="108"/>
      <c r="C367" s="108"/>
      <c r="E367" s="111"/>
      <c r="F367" s="111"/>
      <c r="G367" s="111"/>
      <c r="H367" s="111"/>
      <c r="I367" s="111"/>
    </row>
    <row r="368">
      <c r="A368" s="108"/>
      <c r="C368" s="108"/>
      <c r="E368" s="111"/>
      <c r="F368" s="111"/>
      <c r="G368" s="111"/>
      <c r="H368" s="111"/>
      <c r="I368" s="111"/>
    </row>
    <row r="369">
      <c r="A369" s="108"/>
      <c r="C369" s="108"/>
      <c r="E369" s="111"/>
      <c r="F369" s="111"/>
      <c r="G369" s="111"/>
      <c r="H369" s="111"/>
      <c r="I369" s="111"/>
    </row>
    <row r="370">
      <c r="A370" s="108"/>
      <c r="C370" s="108"/>
      <c r="E370" s="111"/>
      <c r="F370" s="111"/>
      <c r="G370" s="111"/>
      <c r="H370" s="111"/>
      <c r="I370" s="111"/>
    </row>
    <row r="371">
      <c r="A371" s="108"/>
      <c r="C371" s="108"/>
      <c r="E371" s="111"/>
      <c r="F371" s="111"/>
      <c r="G371" s="111"/>
      <c r="H371" s="111"/>
      <c r="I371" s="111"/>
    </row>
    <row r="372">
      <c r="A372" s="108"/>
      <c r="C372" s="108"/>
      <c r="E372" s="111"/>
      <c r="F372" s="111"/>
      <c r="G372" s="111"/>
      <c r="H372" s="111"/>
      <c r="I372" s="111"/>
    </row>
    <row r="373">
      <c r="A373" s="108"/>
      <c r="C373" s="108"/>
      <c r="E373" s="111"/>
      <c r="F373" s="111"/>
      <c r="G373" s="111"/>
      <c r="H373" s="111"/>
      <c r="I373" s="111"/>
    </row>
    <row r="374">
      <c r="A374" s="108"/>
      <c r="C374" s="108"/>
      <c r="E374" s="111"/>
      <c r="F374" s="111"/>
      <c r="G374" s="111"/>
      <c r="H374" s="111"/>
      <c r="I374" s="111"/>
    </row>
    <row r="375">
      <c r="A375" s="108"/>
      <c r="C375" s="108"/>
      <c r="E375" s="111"/>
      <c r="F375" s="111"/>
      <c r="G375" s="111"/>
      <c r="H375" s="111"/>
      <c r="I375" s="111"/>
    </row>
    <row r="376">
      <c r="A376" s="108"/>
      <c r="C376" s="108"/>
      <c r="E376" s="111"/>
      <c r="F376" s="111"/>
      <c r="G376" s="111"/>
      <c r="H376" s="111"/>
      <c r="I376" s="111"/>
    </row>
    <row r="377">
      <c r="A377" s="108"/>
      <c r="C377" s="108"/>
      <c r="E377" s="111"/>
      <c r="F377" s="111"/>
      <c r="G377" s="111"/>
      <c r="H377" s="111"/>
      <c r="I377" s="111"/>
    </row>
    <row r="378">
      <c r="A378" s="108"/>
      <c r="C378" s="108"/>
      <c r="E378" s="111"/>
      <c r="F378" s="111"/>
      <c r="G378" s="111"/>
      <c r="H378" s="111"/>
      <c r="I378" s="111"/>
    </row>
    <row r="379">
      <c r="A379" s="108"/>
      <c r="C379" s="108"/>
      <c r="E379" s="111"/>
      <c r="F379" s="111"/>
      <c r="G379" s="111"/>
      <c r="H379" s="111"/>
      <c r="I379" s="111"/>
    </row>
    <row r="380">
      <c r="A380" s="108"/>
      <c r="C380" s="108"/>
      <c r="E380" s="111"/>
      <c r="F380" s="111"/>
      <c r="G380" s="111"/>
      <c r="H380" s="111"/>
      <c r="I380" s="111"/>
    </row>
    <row r="381">
      <c r="A381" s="108"/>
      <c r="C381" s="108"/>
      <c r="E381" s="111"/>
      <c r="F381" s="111"/>
      <c r="G381" s="111"/>
      <c r="H381" s="111"/>
      <c r="I381" s="111"/>
    </row>
    <row r="382">
      <c r="A382" s="108"/>
      <c r="C382" s="108"/>
      <c r="E382" s="111"/>
      <c r="F382" s="111"/>
      <c r="G382" s="111"/>
      <c r="H382" s="111"/>
      <c r="I382" s="111"/>
    </row>
    <row r="383">
      <c r="A383" s="108"/>
      <c r="C383" s="108"/>
      <c r="E383" s="111"/>
      <c r="F383" s="111"/>
      <c r="G383" s="111"/>
      <c r="H383" s="111"/>
      <c r="I383" s="111"/>
    </row>
    <row r="384">
      <c r="A384" s="108"/>
      <c r="C384" s="108"/>
      <c r="E384" s="111"/>
      <c r="F384" s="111"/>
      <c r="G384" s="111"/>
      <c r="H384" s="111"/>
      <c r="I384" s="111"/>
    </row>
    <row r="385">
      <c r="A385" s="108"/>
      <c r="C385" s="108"/>
      <c r="E385" s="111"/>
      <c r="F385" s="111"/>
      <c r="G385" s="111"/>
      <c r="H385" s="111"/>
      <c r="I385" s="111"/>
    </row>
    <row r="386">
      <c r="A386" s="108"/>
      <c r="C386" s="108"/>
      <c r="E386" s="111"/>
      <c r="F386" s="111"/>
      <c r="G386" s="111"/>
      <c r="H386" s="111"/>
      <c r="I386" s="111"/>
    </row>
    <row r="387">
      <c r="A387" s="108"/>
      <c r="C387" s="108"/>
      <c r="E387" s="111"/>
      <c r="F387" s="111"/>
      <c r="G387" s="111"/>
      <c r="H387" s="111"/>
      <c r="I387" s="111"/>
    </row>
    <row r="388">
      <c r="A388" s="108"/>
      <c r="C388" s="108"/>
      <c r="E388" s="111"/>
      <c r="F388" s="111"/>
      <c r="G388" s="111"/>
      <c r="H388" s="111"/>
      <c r="I388" s="111"/>
    </row>
    <row r="389">
      <c r="A389" s="108"/>
      <c r="C389" s="108"/>
      <c r="E389" s="111"/>
      <c r="F389" s="111"/>
      <c r="G389" s="111"/>
      <c r="H389" s="111"/>
      <c r="I389" s="111"/>
    </row>
    <row r="390">
      <c r="A390" s="108"/>
      <c r="C390" s="108"/>
      <c r="E390" s="111"/>
      <c r="F390" s="111"/>
      <c r="G390" s="111"/>
      <c r="H390" s="111"/>
      <c r="I390" s="111"/>
    </row>
    <row r="391">
      <c r="A391" s="108"/>
      <c r="C391" s="108"/>
      <c r="E391" s="111"/>
      <c r="F391" s="111"/>
      <c r="G391" s="111"/>
      <c r="H391" s="111"/>
      <c r="I391" s="111"/>
    </row>
    <row r="392">
      <c r="A392" s="108"/>
      <c r="C392" s="108"/>
      <c r="E392" s="111"/>
      <c r="F392" s="111"/>
      <c r="G392" s="111"/>
      <c r="H392" s="111"/>
      <c r="I392" s="111"/>
    </row>
    <row r="393">
      <c r="A393" s="108"/>
      <c r="C393" s="108"/>
      <c r="E393" s="111"/>
      <c r="F393" s="111"/>
      <c r="G393" s="111"/>
      <c r="H393" s="111"/>
      <c r="I393" s="111"/>
    </row>
    <row r="394">
      <c r="A394" s="108"/>
      <c r="C394" s="108"/>
      <c r="E394" s="111"/>
      <c r="F394" s="111"/>
      <c r="G394" s="111"/>
      <c r="H394" s="111"/>
      <c r="I394" s="111"/>
    </row>
    <row r="395">
      <c r="A395" s="108"/>
      <c r="C395" s="108"/>
      <c r="E395" s="111"/>
      <c r="F395" s="111"/>
      <c r="G395" s="111"/>
      <c r="H395" s="111"/>
      <c r="I395" s="111"/>
    </row>
    <row r="396">
      <c r="A396" s="108"/>
      <c r="C396" s="108"/>
      <c r="E396" s="111"/>
      <c r="F396" s="111"/>
      <c r="G396" s="111"/>
      <c r="H396" s="111"/>
      <c r="I396" s="111"/>
    </row>
    <row r="397">
      <c r="A397" s="108"/>
      <c r="C397" s="108"/>
      <c r="E397" s="111"/>
      <c r="F397" s="111"/>
      <c r="G397" s="111"/>
      <c r="H397" s="111"/>
      <c r="I397" s="111"/>
    </row>
    <row r="398">
      <c r="A398" s="108"/>
      <c r="C398" s="108"/>
      <c r="E398" s="111"/>
      <c r="F398" s="111"/>
      <c r="G398" s="111"/>
      <c r="H398" s="111"/>
      <c r="I398" s="111"/>
    </row>
    <row r="399">
      <c r="A399" s="108"/>
      <c r="C399" s="108"/>
      <c r="E399" s="111"/>
      <c r="F399" s="111"/>
      <c r="G399" s="111"/>
      <c r="H399" s="111"/>
      <c r="I399" s="111"/>
    </row>
    <row r="400">
      <c r="A400" s="108"/>
      <c r="C400" s="108"/>
      <c r="E400" s="111"/>
      <c r="F400" s="111"/>
      <c r="G400" s="111"/>
      <c r="H400" s="111"/>
      <c r="I400" s="111"/>
    </row>
    <row r="401">
      <c r="A401" s="108"/>
      <c r="C401" s="108"/>
      <c r="E401" s="111"/>
      <c r="F401" s="111"/>
      <c r="G401" s="111"/>
      <c r="H401" s="111"/>
      <c r="I401" s="111"/>
    </row>
    <row r="402">
      <c r="A402" s="108"/>
      <c r="C402" s="108"/>
      <c r="E402" s="111"/>
      <c r="F402" s="111"/>
      <c r="G402" s="111"/>
      <c r="H402" s="111"/>
      <c r="I402" s="111"/>
    </row>
    <row r="403">
      <c r="A403" s="108"/>
      <c r="C403" s="108"/>
      <c r="E403" s="111"/>
      <c r="F403" s="111"/>
      <c r="G403" s="111"/>
      <c r="H403" s="111"/>
      <c r="I403" s="111"/>
    </row>
    <row r="404">
      <c r="A404" s="108"/>
      <c r="C404" s="108"/>
      <c r="E404" s="111"/>
      <c r="F404" s="111"/>
      <c r="G404" s="111"/>
      <c r="H404" s="111"/>
      <c r="I404" s="111"/>
    </row>
    <row r="405">
      <c r="A405" s="108"/>
      <c r="C405" s="108"/>
      <c r="E405" s="111"/>
      <c r="F405" s="111"/>
      <c r="G405" s="111"/>
      <c r="H405" s="111"/>
      <c r="I405" s="111"/>
    </row>
    <row r="406">
      <c r="A406" s="108"/>
      <c r="C406" s="108"/>
      <c r="E406" s="111"/>
      <c r="F406" s="111"/>
      <c r="G406" s="111"/>
      <c r="H406" s="111"/>
      <c r="I406" s="111"/>
    </row>
    <row r="407">
      <c r="A407" s="108"/>
      <c r="C407" s="108"/>
      <c r="E407" s="111"/>
      <c r="F407" s="111"/>
      <c r="G407" s="111"/>
      <c r="H407" s="111"/>
      <c r="I407" s="111"/>
    </row>
    <row r="408">
      <c r="A408" s="108"/>
      <c r="C408" s="108"/>
      <c r="E408" s="111"/>
      <c r="F408" s="111"/>
      <c r="G408" s="111"/>
      <c r="H408" s="111"/>
      <c r="I408" s="111"/>
    </row>
    <row r="409">
      <c r="A409" s="108"/>
      <c r="C409" s="108"/>
      <c r="E409" s="111"/>
      <c r="F409" s="111"/>
      <c r="G409" s="111"/>
      <c r="H409" s="111"/>
      <c r="I409" s="111"/>
    </row>
    <row r="410">
      <c r="A410" s="108"/>
      <c r="C410" s="108"/>
      <c r="E410" s="111"/>
      <c r="F410" s="111"/>
      <c r="G410" s="111"/>
      <c r="H410" s="111"/>
      <c r="I410" s="111"/>
    </row>
    <row r="411">
      <c r="A411" s="108"/>
      <c r="C411" s="108"/>
      <c r="E411" s="111"/>
      <c r="F411" s="111"/>
      <c r="G411" s="111"/>
      <c r="H411" s="111"/>
      <c r="I411" s="111"/>
    </row>
    <row r="412">
      <c r="A412" s="108"/>
      <c r="C412" s="108"/>
      <c r="E412" s="111"/>
      <c r="F412" s="111"/>
      <c r="G412" s="111"/>
      <c r="H412" s="111"/>
      <c r="I412" s="111"/>
    </row>
    <row r="413">
      <c r="A413" s="108"/>
      <c r="C413" s="108"/>
      <c r="E413" s="111"/>
      <c r="F413" s="111"/>
      <c r="G413" s="111"/>
      <c r="H413" s="111"/>
      <c r="I413" s="111"/>
    </row>
    <row r="414">
      <c r="A414" s="108"/>
      <c r="C414" s="108"/>
      <c r="E414" s="111"/>
      <c r="F414" s="111"/>
      <c r="G414" s="111"/>
      <c r="H414" s="111"/>
      <c r="I414" s="111"/>
    </row>
    <row r="415">
      <c r="A415" s="108"/>
      <c r="C415" s="108"/>
      <c r="E415" s="111"/>
      <c r="F415" s="111"/>
      <c r="G415" s="111"/>
      <c r="H415" s="111"/>
      <c r="I415" s="111"/>
    </row>
    <row r="416">
      <c r="A416" s="108"/>
      <c r="C416" s="108"/>
      <c r="E416" s="111"/>
      <c r="F416" s="111"/>
      <c r="G416" s="111"/>
      <c r="H416" s="111"/>
      <c r="I416" s="111"/>
    </row>
    <row r="417">
      <c r="A417" s="108"/>
      <c r="C417" s="108"/>
      <c r="E417" s="111"/>
      <c r="F417" s="111"/>
      <c r="G417" s="111"/>
      <c r="H417" s="111"/>
      <c r="I417" s="111"/>
    </row>
    <row r="418">
      <c r="A418" s="108"/>
      <c r="C418" s="108"/>
      <c r="E418" s="111"/>
      <c r="F418" s="111"/>
      <c r="G418" s="111"/>
      <c r="H418" s="111"/>
      <c r="I418" s="111"/>
    </row>
    <row r="419">
      <c r="A419" s="108"/>
      <c r="C419" s="108"/>
      <c r="E419" s="111"/>
      <c r="F419" s="111"/>
      <c r="G419" s="111"/>
      <c r="H419" s="111"/>
      <c r="I419" s="111"/>
    </row>
    <row r="420">
      <c r="A420" s="108"/>
      <c r="C420" s="108"/>
      <c r="E420" s="111"/>
      <c r="F420" s="111"/>
      <c r="G420" s="111"/>
      <c r="H420" s="111"/>
      <c r="I420" s="111"/>
    </row>
    <row r="421">
      <c r="A421" s="108"/>
      <c r="C421" s="108"/>
      <c r="E421" s="111"/>
      <c r="F421" s="111"/>
      <c r="G421" s="111"/>
      <c r="H421" s="111"/>
      <c r="I421" s="111"/>
    </row>
    <row r="422">
      <c r="A422" s="108"/>
      <c r="C422" s="108"/>
      <c r="E422" s="111"/>
      <c r="F422" s="111"/>
      <c r="G422" s="111"/>
      <c r="H422" s="111"/>
      <c r="I422" s="111"/>
    </row>
    <row r="423">
      <c r="A423" s="108"/>
      <c r="C423" s="108"/>
      <c r="E423" s="111"/>
      <c r="F423" s="111"/>
      <c r="G423" s="111"/>
      <c r="H423" s="111"/>
      <c r="I423" s="111"/>
    </row>
    <row r="424">
      <c r="A424" s="108"/>
      <c r="C424" s="108"/>
      <c r="E424" s="111"/>
      <c r="F424" s="111"/>
      <c r="G424" s="111"/>
      <c r="H424" s="111"/>
      <c r="I424" s="111"/>
    </row>
    <row r="425">
      <c r="A425" s="108"/>
      <c r="C425" s="108"/>
      <c r="E425" s="111"/>
      <c r="F425" s="111"/>
      <c r="G425" s="111"/>
      <c r="H425" s="111"/>
      <c r="I425" s="111"/>
    </row>
    <row r="426">
      <c r="A426" s="108"/>
      <c r="C426" s="108"/>
      <c r="E426" s="111"/>
      <c r="F426" s="111"/>
      <c r="G426" s="111"/>
      <c r="H426" s="111"/>
      <c r="I426" s="111"/>
    </row>
    <row r="427">
      <c r="A427" s="108"/>
      <c r="C427" s="108"/>
      <c r="E427" s="111"/>
      <c r="F427" s="111"/>
      <c r="G427" s="111"/>
      <c r="H427" s="111"/>
      <c r="I427" s="111"/>
    </row>
    <row r="428">
      <c r="A428" s="108"/>
      <c r="C428" s="108"/>
      <c r="E428" s="111"/>
      <c r="F428" s="111"/>
      <c r="G428" s="111"/>
      <c r="H428" s="111"/>
      <c r="I428" s="111"/>
    </row>
    <row r="429">
      <c r="A429" s="108"/>
      <c r="C429" s="108"/>
      <c r="E429" s="111"/>
      <c r="F429" s="111"/>
      <c r="G429" s="111"/>
      <c r="H429" s="111"/>
      <c r="I429" s="111"/>
    </row>
    <row r="430">
      <c r="A430" s="108"/>
      <c r="C430" s="108"/>
      <c r="E430" s="111"/>
      <c r="F430" s="111"/>
      <c r="G430" s="111"/>
      <c r="H430" s="111"/>
      <c r="I430" s="111"/>
    </row>
    <row r="431">
      <c r="A431" s="108"/>
      <c r="C431" s="108"/>
      <c r="E431" s="111"/>
      <c r="F431" s="111"/>
      <c r="G431" s="111"/>
      <c r="H431" s="111"/>
      <c r="I431" s="111"/>
    </row>
    <row r="432">
      <c r="A432" s="108"/>
      <c r="C432" s="108"/>
      <c r="E432" s="111"/>
      <c r="F432" s="111"/>
      <c r="G432" s="111"/>
      <c r="H432" s="111"/>
      <c r="I432" s="111"/>
    </row>
    <row r="433">
      <c r="A433" s="108"/>
      <c r="C433" s="108"/>
      <c r="E433" s="111"/>
      <c r="F433" s="111"/>
      <c r="G433" s="111"/>
      <c r="H433" s="111"/>
      <c r="I433" s="111"/>
    </row>
    <row r="434">
      <c r="A434" s="108"/>
      <c r="C434" s="108"/>
      <c r="E434" s="111"/>
      <c r="F434" s="111"/>
      <c r="G434" s="111"/>
      <c r="H434" s="111"/>
      <c r="I434" s="111"/>
    </row>
    <row r="435">
      <c r="A435" s="108"/>
      <c r="C435" s="108"/>
      <c r="E435" s="111"/>
      <c r="F435" s="111"/>
      <c r="G435" s="111"/>
      <c r="H435" s="111"/>
      <c r="I435" s="111"/>
    </row>
    <row r="436">
      <c r="A436" s="108"/>
      <c r="C436" s="108"/>
      <c r="E436" s="111"/>
      <c r="F436" s="111"/>
      <c r="G436" s="111"/>
      <c r="H436" s="111"/>
      <c r="I436" s="111"/>
    </row>
    <row r="437">
      <c r="A437" s="108"/>
      <c r="C437" s="108"/>
      <c r="E437" s="111"/>
      <c r="F437" s="111"/>
      <c r="G437" s="111"/>
      <c r="H437" s="111"/>
      <c r="I437" s="111"/>
    </row>
    <row r="438">
      <c r="A438" s="108"/>
      <c r="C438" s="108"/>
      <c r="E438" s="111"/>
      <c r="F438" s="111"/>
      <c r="G438" s="111"/>
      <c r="H438" s="111"/>
      <c r="I438" s="111"/>
    </row>
    <row r="439">
      <c r="A439" s="108"/>
      <c r="C439" s="108"/>
      <c r="E439" s="111"/>
      <c r="F439" s="111"/>
      <c r="G439" s="111"/>
      <c r="H439" s="111"/>
      <c r="I439" s="111"/>
    </row>
    <row r="440">
      <c r="A440" s="108"/>
      <c r="C440" s="108"/>
      <c r="E440" s="111"/>
      <c r="F440" s="111"/>
      <c r="G440" s="111"/>
      <c r="H440" s="111"/>
      <c r="I440" s="111"/>
    </row>
    <row r="441">
      <c r="A441" s="108"/>
      <c r="C441" s="108"/>
      <c r="E441" s="111"/>
      <c r="F441" s="111"/>
      <c r="G441" s="111"/>
      <c r="H441" s="111"/>
      <c r="I441" s="111"/>
    </row>
    <row r="442">
      <c r="A442" s="108"/>
      <c r="C442" s="108"/>
      <c r="E442" s="111"/>
      <c r="F442" s="111"/>
      <c r="G442" s="111"/>
      <c r="H442" s="111"/>
      <c r="I442" s="111"/>
    </row>
    <row r="443">
      <c r="A443" s="108"/>
      <c r="C443" s="108"/>
      <c r="E443" s="111"/>
      <c r="F443" s="111"/>
      <c r="G443" s="111"/>
      <c r="H443" s="111"/>
      <c r="I443" s="111"/>
    </row>
    <row r="444">
      <c r="A444" s="108"/>
      <c r="C444" s="108"/>
      <c r="E444" s="111"/>
      <c r="F444" s="111"/>
      <c r="G444" s="111"/>
      <c r="H444" s="111"/>
      <c r="I444" s="111"/>
    </row>
    <row r="445">
      <c r="A445" s="108"/>
      <c r="C445" s="108"/>
      <c r="E445" s="111"/>
      <c r="F445" s="111"/>
      <c r="G445" s="111"/>
      <c r="H445" s="111"/>
      <c r="I445" s="111"/>
    </row>
    <row r="446">
      <c r="A446" s="108"/>
      <c r="C446" s="108"/>
      <c r="E446" s="111"/>
      <c r="F446" s="111"/>
      <c r="G446" s="111"/>
      <c r="H446" s="111"/>
      <c r="I446" s="111"/>
    </row>
    <row r="447">
      <c r="A447" s="108"/>
      <c r="C447" s="108"/>
      <c r="E447" s="111"/>
      <c r="F447" s="111"/>
      <c r="G447" s="111"/>
      <c r="H447" s="111"/>
      <c r="I447" s="111"/>
    </row>
    <row r="448">
      <c r="A448" s="108"/>
      <c r="C448" s="108"/>
      <c r="E448" s="111"/>
      <c r="F448" s="111"/>
      <c r="G448" s="111"/>
      <c r="H448" s="111"/>
      <c r="I448" s="111"/>
    </row>
    <row r="449">
      <c r="A449" s="108"/>
      <c r="C449" s="108"/>
      <c r="E449" s="111"/>
      <c r="F449" s="111"/>
      <c r="G449" s="111"/>
      <c r="H449" s="111"/>
      <c r="I449" s="111"/>
    </row>
    <row r="450">
      <c r="A450" s="108"/>
      <c r="C450" s="108"/>
      <c r="E450" s="111"/>
      <c r="F450" s="111"/>
      <c r="G450" s="111"/>
      <c r="H450" s="111"/>
      <c r="I450" s="111"/>
    </row>
    <row r="451">
      <c r="A451" s="108"/>
      <c r="C451" s="108"/>
      <c r="E451" s="111"/>
      <c r="F451" s="111"/>
      <c r="G451" s="111"/>
      <c r="H451" s="111"/>
      <c r="I451" s="111"/>
    </row>
    <row r="452">
      <c r="A452" s="108"/>
      <c r="C452" s="108"/>
      <c r="E452" s="111"/>
      <c r="F452" s="111"/>
      <c r="G452" s="111"/>
      <c r="H452" s="111"/>
      <c r="I452" s="111"/>
    </row>
    <row r="453">
      <c r="A453" s="108"/>
      <c r="C453" s="108"/>
      <c r="E453" s="111"/>
      <c r="F453" s="111"/>
      <c r="G453" s="111"/>
      <c r="H453" s="111"/>
      <c r="I453" s="111"/>
    </row>
    <row r="454">
      <c r="A454" s="108"/>
      <c r="C454" s="108"/>
      <c r="E454" s="111"/>
      <c r="F454" s="111"/>
      <c r="G454" s="111"/>
      <c r="H454" s="111"/>
      <c r="I454" s="111"/>
    </row>
    <row r="455">
      <c r="A455" s="108"/>
      <c r="C455" s="108"/>
      <c r="E455" s="111"/>
      <c r="F455" s="111"/>
      <c r="G455" s="111"/>
      <c r="H455" s="111"/>
      <c r="I455" s="111"/>
    </row>
    <row r="456">
      <c r="A456" s="108"/>
      <c r="C456" s="108"/>
      <c r="E456" s="111"/>
      <c r="F456" s="111"/>
      <c r="G456" s="111"/>
      <c r="H456" s="111"/>
      <c r="I456" s="111"/>
    </row>
    <row r="457">
      <c r="A457" s="108"/>
      <c r="C457" s="108"/>
      <c r="E457" s="111"/>
      <c r="F457" s="111"/>
      <c r="G457" s="111"/>
      <c r="H457" s="111"/>
      <c r="I457" s="111"/>
    </row>
    <row r="458">
      <c r="A458" s="108"/>
      <c r="C458" s="108"/>
      <c r="E458" s="111"/>
      <c r="F458" s="111"/>
      <c r="G458" s="111"/>
      <c r="H458" s="111"/>
      <c r="I458" s="111"/>
    </row>
    <row r="459">
      <c r="A459" s="108"/>
      <c r="C459" s="108"/>
      <c r="E459" s="111"/>
      <c r="F459" s="111"/>
      <c r="G459" s="111"/>
      <c r="H459" s="111"/>
      <c r="I459" s="111"/>
    </row>
    <row r="460">
      <c r="A460" s="108"/>
      <c r="C460" s="108"/>
      <c r="E460" s="111"/>
      <c r="F460" s="111"/>
      <c r="G460" s="111"/>
      <c r="H460" s="111"/>
      <c r="I460" s="111"/>
    </row>
    <row r="461">
      <c r="A461" s="108"/>
      <c r="C461" s="108"/>
      <c r="E461" s="111"/>
      <c r="F461" s="111"/>
      <c r="G461" s="111"/>
      <c r="H461" s="111"/>
      <c r="I461" s="111"/>
    </row>
    <row r="462">
      <c r="A462" s="108"/>
      <c r="C462" s="108"/>
      <c r="E462" s="111"/>
      <c r="F462" s="111"/>
      <c r="G462" s="111"/>
      <c r="H462" s="111"/>
      <c r="I462" s="111"/>
    </row>
    <row r="463">
      <c r="A463" s="108"/>
      <c r="C463" s="108"/>
      <c r="E463" s="111"/>
      <c r="F463" s="111"/>
      <c r="G463" s="111"/>
      <c r="H463" s="111"/>
      <c r="I463" s="111"/>
    </row>
    <row r="464">
      <c r="A464" s="108"/>
      <c r="C464" s="108"/>
      <c r="E464" s="111"/>
      <c r="F464" s="111"/>
      <c r="G464" s="111"/>
      <c r="H464" s="111"/>
      <c r="I464" s="111"/>
    </row>
    <row r="465">
      <c r="A465" s="108"/>
      <c r="C465" s="108"/>
      <c r="E465" s="111"/>
      <c r="F465" s="111"/>
      <c r="G465" s="111"/>
      <c r="H465" s="111"/>
      <c r="I465" s="111"/>
    </row>
    <row r="466">
      <c r="A466" s="108"/>
      <c r="C466" s="108"/>
      <c r="E466" s="111"/>
      <c r="F466" s="111"/>
      <c r="G466" s="111"/>
      <c r="H466" s="111"/>
      <c r="I466" s="111"/>
    </row>
    <row r="467">
      <c r="A467" s="108"/>
      <c r="C467" s="108"/>
      <c r="E467" s="111"/>
      <c r="F467" s="111"/>
      <c r="G467" s="111"/>
      <c r="H467" s="111"/>
      <c r="I467" s="111"/>
    </row>
    <row r="468">
      <c r="A468" s="108"/>
      <c r="C468" s="108"/>
      <c r="E468" s="111"/>
      <c r="F468" s="111"/>
      <c r="G468" s="111"/>
      <c r="H468" s="111"/>
      <c r="I468" s="111"/>
    </row>
    <row r="469">
      <c r="A469" s="108"/>
      <c r="C469" s="108"/>
      <c r="E469" s="111"/>
      <c r="F469" s="111"/>
      <c r="G469" s="111"/>
      <c r="H469" s="111"/>
      <c r="I469" s="111"/>
    </row>
    <row r="470">
      <c r="A470" s="108"/>
      <c r="C470" s="108"/>
      <c r="E470" s="111"/>
      <c r="F470" s="111"/>
      <c r="G470" s="111"/>
      <c r="H470" s="111"/>
      <c r="I470" s="111"/>
    </row>
    <row r="471">
      <c r="A471" s="108"/>
      <c r="C471" s="108"/>
      <c r="E471" s="111"/>
      <c r="F471" s="111"/>
      <c r="G471" s="111"/>
      <c r="H471" s="111"/>
      <c r="I471" s="111"/>
    </row>
    <row r="472">
      <c r="A472" s="108"/>
      <c r="C472" s="108"/>
      <c r="E472" s="111"/>
      <c r="F472" s="111"/>
      <c r="G472" s="111"/>
      <c r="H472" s="111"/>
      <c r="I472" s="111"/>
    </row>
    <row r="473">
      <c r="A473" s="108"/>
      <c r="C473" s="108"/>
      <c r="E473" s="111"/>
      <c r="F473" s="111"/>
      <c r="G473" s="111"/>
      <c r="H473" s="111"/>
      <c r="I473" s="111"/>
    </row>
    <row r="474">
      <c r="A474" s="108"/>
      <c r="C474" s="108"/>
      <c r="E474" s="111"/>
      <c r="F474" s="111"/>
      <c r="G474" s="111"/>
      <c r="H474" s="111"/>
      <c r="I474" s="111"/>
    </row>
    <row r="475">
      <c r="A475" s="108"/>
      <c r="C475" s="108"/>
      <c r="E475" s="111"/>
      <c r="F475" s="111"/>
      <c r="G475" s="111"/>
      <c r="H475" s="111"/>
      <c r="I475" s="111"/>
    </row>
    <row r="476">
      <c r="A476" s="108"/>
      <c r="C476" s="108"/>
      <c r="E476" s="111"/>
      <c r="F476" s="111"/>
      <c r="G476" s="111"/>
      <c r="H476" s="111"/>
      <c r="I476" s="111"/>
    </row>
    <row r="477">
      <c r="A477" s="108"/>
      <c r="C477" s="108"/>
      <c r="E477" s="111"/>
      <c r="F477" s="111"/>
      <c r="G477" s="111"/>
      <c r="H477" s="111"/>
      <c r="I477" s="111"/>
    </row>
    <row r="478">
      <c r="A478" s="108"/>
      <c r="C478" s="108"/>
      <c r="E478" s="111"/>
      <c r="F478" s="111"/>
      <c r="G478" s="111"/>
      <c r="H478" s="111"/>
      <c r="I478" s="111"/>
    </row>
    <row r="479">
      <c r="A479" s="108"/>
      <c r="C479" s="108"/>
      <c r="E479" s="111"/>
      <c r="F479" s="111"/>
      <c r="G479" s="111"/>
      <c r="H479" s="111"/>
      <c r="I479" s="111"/>
    </row>
    <row r="480">
      <c r="A480" s="108"/>
      <c r="C480" s="108"/>
      <c r="E480" s="111"/>
      <c r="F480" s="111"/>
      <c r="G480" s="111"/>
      <c r="H480" s="111"/>
      <c r="I480" s="111"/>
    </row>
    <row r="481">
      <c r="A481" s="108"/>
      <c r="C481" s="108"/>
      <c r="E481" s="111"/>
      <c r="F481" s="111"/>
      <c r="G481" s="111"/>
      <c r="H481" s="111"/>
      <c r="I481" s="111"/>
    </row>
    <row r="482">
      <c r="A482" s="108"/>
      <c r="C482" s="108"/>
      <c r="E482" s="111"/>
      <c r="F482" s="111"/>
      <c r="G482" s="111"/>
      <c r="H482" s="111"/>
      <c r="I482" s="111"/>
    </row>
    <row r="483">
      <c r="A483" s="108"/>
      <c r="C483" s="108"/>
      <c r="E483" s="111"/>
      <c r="F483" s="111"/>
      <c r="G483" s="111"/>
      <c r="H483" s="111"/>
      <c r="I483" s="111"/>
    </row>
    <row r="484">
      <c r="A484" s="108"/>
      <c r="C484" s="108"/>
      <c r="E484" s="111"/>
      <c r="F484" s="111"/>
      <c r="G484" s="111"/>
      <c r="H484" s="111"/>
      <c r="I484" s="111"/>
    </row>
    <row r="485">
      <c r="A485" s="108"/>
      <c r="C485" s="108"/>
      <c r="E485" s="111"/>
      <c r="F485" s="111"/>
      <c r="G485" s="111"/>
      <c r="H485" s="111"/>
      <c r="I485" s="111"/>
    </row>
    <row r="486">
      <c r="A486" s="108"/>
      <c r="C486" s="108"/>
      <c r="E486" s="111"/>
      <c r="F486" s="111"/>
      <c r="G486" s="111"/>
      <c r="H486" s="111"/>
      <c r="I486" s="111"/>
    </row>
    <row r="487">
      <c r="A487" s="108"/>
      <c r="C487" s="108"/>
      <c r="E487" s="111"/>
      <c r="F487" s="111"/>
      <c r="G487" s="111"/>
      <c r="H487" s="111"/>
      <c r="I487" s="111"/>
    </row>
    <row r="488">
      <c r="A488" s="108"/>
      <c r="C488" s="108"/>
      <c r="E488" s="111"/>
      <c r="F488" s="111"/>
      <c r="G488" s="111"/>
      <c r="H488" s="111"/>
      <c r="I488" s="111"/>
    </row>
    <row r="489">
      <c r="A489" s="108"/>
      <c r="C489" s="108"/>
      <c r="E489" s="111"/>
      <c r="F489" s="111"/>
      <c r="G489" s="111"/>
      <c r="H489" s="111"/>
      <c r="I489" s="111"/>
    </row>
    <row r="490">
      <c r="A490" s="108"/>
      <c r="C490" s="108"/>
      <c r="E490" s="111"/>
      <c r="F490" s="111"/>
      <c r="G490" s="111"/>
      <c r="H490" s="111"/>
      <c r="I490" s="111"/>
    </row>
    <row r="491">
      <c r="A491" s="108"/>
      <c r="C491" s="108"/>
      <c r="E491" s="111"/>
      <c r="F491" s="111"/>
      <c r="G491" s="111"/>
      <c r="H491" s="111"/>
      <c r="I491" s="111"/>
    </row>
    <row r="492">
      <c r="A492" s="108"/>
      <c r="C492" s="108"/>
      <c r="E492" s="111"/>
      <c r="F492" s="111"/>
      <c r="G492" s="111"/>
      <c r="H492" s="111"/>
      <c r="I492" s="111"/>
    </row>
    <row r="493">
      <c r="A493" s="108"/>
      <c r="C493" s="108"/>
      <c r="E493" s="111"/>
      <c r="F493" s="111"/>
      <c r="G493" s="111"/>
      <c r="H493" s="111"/>
      <c r="I493" s="111"/>
    </row>
    <row r="494">
      <c r="A494" s="108"/>
      <c r="C494" s="108"/>
      <c r="E494" s="111"/>
      <c r="F494" s="111"/>
      <c r="G494" s="111"/>
      <c r="H494" s="111"/>
      <c r="I494" s="111"/>
    </row>
    <row r="495">
      <c r="A495" s="108"/>
      <c r="C495" s="108"/>
      <c r="E495" s="111"/>
      <c r="F495" s="111"/>
      <c r="G495" s="111"/>
      <c r="H495" s="111"/>
      <c r="I495" s="111"/>
    </row>
    <row r="496">
      <c r="A496" s="108"/>
      <c r="C496" s="108"/>
      <c r="E496" s="111"/>
      <c r="F496" s="111"/>
      <c r="G496" s="111"/>
      <c r="H496" s="111"/>
      <c r="I496" s="111"/>
    </row>
    <row r="497">
      <c r="A497" s="108"/>
      <c r="C497" s="108"/>
      <c r="E497" s="111"/>
      <c r="F497" s="111"/>
      <c r="G497" s="111"/>
      <c r="H497" s="111"/>
      <c r="I497" s="111"/>
    </row>
    <row r="498">
      <c r="A498" s="108"/>
      <c r="C498" s="108"/>
      <c r="E498" s="111"/>
      <c r="F498" s="111"/>
      <c r="G498" s="111"/>
      <c r="H498" s="111"/>
      <c r="I498" s="111"/>
    </row>
    <row r="499">
      <c r="A499" s="108"/>
      <c r="C499" s="108"/>
      <c r="E499" s="111"/>
      <c r="F499" s="111"/>
      <c r="G499" s="111"/>
      <c r="H499" s="111"/>
      <c r="I499" s="111"/>
    </row>
    <row r="500">
      <c r="A500" s="108"/>
      <c r="C500" s="108"/>
      <c r="E500" s="111"/>
      <c r="F500" s="111"/>
      <c r="G500" s="111"/>
      <c r="H500" s="111"/>
      <c r="I500" s="111"/>
    </row>
    <row r="501">
      <c r="A501" s="108"/>
      <c r="C501" s="108"/>
      <c r="E501" s="111"/>
      <c r="F501" s="111"/>
      <c r="G501" s="111"/>
      <c r="H501" s="111"/>
      <c r="I501" s="111"/>
    </row>
    <row r="502">
      <c r="A502" s="108"/>
      <c r="C502" s="108"/>
      <c r="E502" s="111"/>
      <c r="F502" s="111"/>
      <c r="G502" s="111"/>
      <c r="H502" s="111"/>
      <c r="I502" s="111"/>
    </row>
    <row r="503">
      <c r="A503" s="108"/>
      <c r="C503" s="108"/>
      <c r="E503" s="111"/>
      <c r="F503" s="111"/>
      <c r="G503" s="111"/>
      <c r="H503" s="111"/>
      <c r="I503" s="111"/>
    </row>
    <row r="504">
      <c r="A504" s="108"/>
      <c r="C504" s="108"/>
      <c r="E504" s="111"/>
      <c r="F504" s="111"/>
      <c r="G504" s="111"/>
      <c r="H504" s="111"/>
      <c r="I504" s="111"/>
    </row>
    <row r="505">
      <c r="A505" s="108"/>
      <c r="C505" s="108"/>
      <c r="E505" s="111"/>
      <c r="F505" s="111"/>
      <c r="G505" s="111"/>
      <c r="H505" s="111"/>
      <c r="I505" s="111"/>
    </row>
    <row r="506">
      <c r="A506" s="108"/>
      <c r="C506" s="108"/>
      <c r="E506" s="111"/>
      <c r="F506" s="111"/>
      <c r="G506" s="111"/>
      <c r="H506" s="111"/>
      <c r="I506" s="111"/>
    </row>
    <row r="507">
      <c r="A507" s="108"/>
      <c r="C507" s="108"/>
      <c r="E507" s="111"/>
      <c r="F507" s="111"/>
      <c r="G507" s="111"/>
      <c r="H507" s="111"/>
      <c r="I507" s="111"/>
    </row>
    <row r="508">
      <c r="A508" s="108"/>
      <c r="C508" s="108"/>
      <c r="E508" s="111"/>
      <c r="F508" s="111"/>
      <c r="G508" s="111"/>
      <c r="H508" s="111"/>
      <c r="I508" s="111"/>
    </row>
    <row r="509">
      <c r="A509" s="108"/>
      <c r="C509" s="108"/>
      <c r="E509" s="111"/>
      <c r="F509" s="111"/>
      <c r="G509" s="111"/>
      <c r="H509" s="111"/>
      <c r="I509" s="111"/>
    </row>
    <row r="510">
      <c r="A510" s="108"/>
      <c r="C510" s="108"/>
      <c r="E510" s="111"/>
      <c r="F510" s="111"/>
      <c r="G510" s="111"/>
      <c r="H510" s="111"/>
      <c r="I510" s="111"/>
    </row>
    <row r="511">
      <c r="A511" s="108"/>
      <c r="C511" s="108"/>
      <c r="E511" s="111"/>
      <c r="F511" s="111"/>
      <c r="G511" s="111"/>
      <c r="H511" s="111"/>
      <c r="I511" s="111"/>
    </row>
    <row r="512">
      <c r="A512" s="108"/>
      <c r="C512" s="108"/>
      <c r="E512" s="111"/>
      <c r="F512" s="111"/>
      <c r="G512" s="111"/>
      <c r="H512" s="111"/>
      <c r="I512" s="111"/>
    </row>
    <row r="513">
      <c r="A513" s="108"/>
      <c r="C513" s="108"/>
      <c r="E513" s="111"/>
      <c r="F513" s="111"/>
      <c r="G513" s="111"/>
      <c r="H513" s="111"/>
      <c r="I513" s="111"/>
    </row>
    <row r="514">
      <c r="A514" s="108"/>
      <c r="C514" s="108"/>
      <c r="E514" s="111"/>
      <c r="F514" s="111"/>
      <c r="G514" s="111"/>
      <c r="H514" s="111"/>
      <c r="I514" s="111"/>
    </row>
    <row r="515">
      <c r="A515" s="108"/>
      <c r="C515" s="108"/>
      <c r="E515" s="111"/>
      <c r="F515" s="111"/>
      <c r="G515" s="111"/>
      <c r="H515" s="111"/>
      <c r="I515" s="111"/>
    </row>
    <row r="516">
      <c r="A516" s="108"/>
      <c r="C516" s="108"/>
      <c r="E516" s="111"/>
      <c r="F516" s="111"/>
      <c r="G516" s="111"/>
      <c r="H516" s="111"/>
      <c r="I516" s="111"/>
    </row>
    <row r="517">
      <c r="A517" s="108"/>
      <c r="C517" s="108"/>
      <c r="E517" s="111"/>
      <c r="F517" s="111"/>
      <c r="G517" s="111"/>
      <c r="H517" s="111"/>
      <c r="I517" s="111"/>
    </row>
    <row r="518">
      <c r="A518" s="108"/>
      <c r="C518" s="108"/>
      <c r="E518" s="111"/>
      <c r="F518" s="111"/>
      <c r="G518" s="111"/>
      <c r="H518" s="111"/>
      <c r="I518" s="111"/>
    </row>
    <row r="519">
      <c r="A519" s="108"/>
      <c r="C519" s="108"/>
      <c r="E519" s="111"/>
      <c r="F519" s="111"/>
      <c r="G519" s="111"/>
      <c r="H519" s="111"/>
      <c r="I519" s="111"/>
    </row>
    <row r="520">
      <c r="A520" s="108"/>
      <c r="C520" s="108"/>
      <c r="E520" s="111"/>
      <c r="F520" s="111"/>
      <c r="G520" s="111"/>
      <c r="H520" s="111"/>
      <c r="I520" s="111"/>
    </row>
    <row r="521">
      <c r="A521" s="108"/>
      <c r="C521" s="108"/>
      <c r="E521" s="111"/>
      <c r="F521" s="111"/>
      <c r="G521" s="111"/>
      <c r="H521" s="111"/>
      <c r="I521" s="111"/>
    </row>
    <row r="522">
      <c r="A522" s="108"/>
      <c r="C522" s="108"/>
      <c r="E522" s="111"/>
      <c r="F522" s="111"/>
      <c r="G522" s="111"/>
      <c r="H522" s="111"/>
      <c r="I522" s="111"/>
    </row>
    <row r="523">
      <c r="A523" s="108"/>
      <c r="C523" s="108"/>
      <c r="E523" s="111"/>
      <c r="F523" s="111"/>
      <c r="G523" s="111"/>
      <c r="H523" s="111"/>
      <c r="I523" s="111"/>
    </row>
    <row r="524">
      <c r="A524" s="108"/>
      <c r="C524" s="108"/>
      <c r="E524" s="111"/>
      <c r="F524" s="111"/>
      <c r="G524" s="111"/>
      <c r="H524" s="111"/>
      <c r="I524" s="111"/>
    </row>
    <row r="525">
      <c r="A525" s="108"/>
      <c r="C525" s="108"/>
      <c r="E525" s="111"/>
      <c r="F525" s="111"/>
      <c r="G525" s="111"/>
      <c r="H525" s="111"/>
      <c r="I525" s="111"/>
    </row>
    <row r="526">
      <c r="A526" s="108"/>
      <c r="C526" s="108"/>
      <c r="E526" s="111"/>
      <c r="F526" s="111"/>
      <c r="G526" s="111"/>
      <c r="H526" s="111"/>
      <c r="I526" s="111"/>
    </row>
    <row r="527">
      <c r="A527" s="108"/>
      <c r="C527" s="108"/>
      <c r="E527" s="111"/>
      <c r="F527" s="111"/>
      <c r="G527" s="111"/>
      <c r="H527" s="111"/>
      <c r="I527" s="111"/>
    </row>
    <row r="528">
      <c r="A528" s="108"/>
      <c r="C528" s="108"/>
      <c r="E528" s="111"/>
      <c r="F528" s="111"/>
      <c r="G528" s="111"/>
      <c r="H528" s="111"/>
      <c r="I528" s="111"/>
    </row>
    <row r="529">
      <c r="A529" s="108"/>
      <c r="C529" s="108"/>
      <c r="E529" s="111"/>
      <c r="F529" s="111"/>
      <c r="G529" s="111"/>
      <c r="H529" s="111"/>
      <c r="I529" s="111"/>
    </row>
    <row r="530">
      <c r="A530" s="108"/>
      <c r="C530" s="108"/>
      <c r="E530" s="111"/>
      <c r="F530" s="111"/>
      <c r="G530" s="111"/>
      <c r="H530" s="111"/>
      <c r="I530" s="111"/>
    </row>
    <row r="531">
      <c r="A531" s="108"/>
      <c r="C531" s="108"/>
      <c r="E531" s="111"/>
      <c r="F531" s="111"/>
      <c r="G531" s="111"/>
      <c r="H531" s="111"/>
      <c r="I531" s="111"/>
    </row>
    <row r="532">
      <c r="A532" s="108"/>
      <c r="C532" s="108"/>
      <c r="E532" s="111"/>
      <c r="F532" s="111"/>
      <c r="G532" s="111"/>
      <c r="H532" s="111"/>
      <c r="I532" s="111"/>
    </row>
    <row r="533">
      <c r="A533" s="108"/>
      <c r="C533" s="108"/>
      <c r="E533" s="111"/>
      <c r="F533" s="111"/>
      <c r="G533" s="111"/>
      <c r="H533" s="111"/>
      <c r="I533" s="111"/>
    </row>
    <row r="534">
      <c r="A534" s="108"/>
      <c r="C534" s="108"/>
      <c r="E534" s="111"/>
      <c r="F534" s="111"/>
      <c r="G534" s="111"/>
      <c r="H534" s="111"/>
      <c r="I534" s="111"/>
    </row>
    <row r="535">
      <c r="A535" s="108"/>
      <c r="C535" s="108"/>
      <c r="E535" s="111"/>
      <c r="F535" s="111"/>
      <c r="G535" s="111"/>
      <c r="H535" s="111"/>
      <c r="I535" s="111"/>
    </row>
    <row r="536">
      <c r="A536" s="108"/>
      <c r="C536" s="108"/>
      <c r="E536" s="111"/>
      <c r="F536" s="111"/>
      <c r="G536" s="111"/>
      <c r="H536" s="111"/>
      <c r="I536" s="111"/>
    </row>
    <row r="537">
      <c r="A537" s="108"/>
      <c r="C537" s="108"/>
      <c r="E537" s="111"/>
      <c r="F537" s="111"/>
      <c r="G537" s="111"/>
      <c r="H537" s="111"/>
      <c r="I537" s="111"/>
    </row>
    <row r="538">
      <c r="A538" s="108"/>
      <c r="C538" s="108"/>
      <c r="E538" s="111"/>
      <c r="F538" s="111"/>
      <c r="G538" s="111"/>
      <c r="H538" s="111"/>
      <c r="I538" s="111"/>
    </row>
    <row r="539">
      <c r="A539" s="108"/>
      <c r="C539" s="108"/>
      <c r="E539" s="111"/>
      <c r="F539" s="111"/>
      <c r="G539" s="111"/>
      <c r="H539" s="111"/>
      <c r="I539" s="111"/>
    </row>
    <row r="540">
      <c r="A540" s="108"/>
      <c r="C540" s="108"/>
      <c r="E540" s="111"/>
      <c r="F540" s="111"/>
      <c r="G540" s="111"/>
      <c r="H540" s="111"/>
      <c r="I540" s="111"/>
    </row>
    <row r="541">
      <c r="A541" s="108"/>
      <c r="C541" s="108"/>
      <c r="E541" s="111"/>
      <c r="F541" s="111"/>
      <c r="G541" s="111"/>
      <c r="H541" s="111"/>
      <c r="I541" s="111"/>
    </row>
    <row r="542">
      <c r="A542" s="108"/>
      <c r="C542" s="108"/>
      <c r="E542" s="111"/>
      <c r="F542" s="111"/>
      <c r="G542" s="111"/>
      <c r="H542" s="111"/>
      <c r="I542" s="111"/>
    </row>
    <row r="543">
      <c r="A543" s="108"/>
      <c r="C543" s="108"/>
      <c r="E543" s="111"/>
      <c r="F543" s="111"/>
      <c r="G543" s="111"/>
      <c r="H543" s="111"/>
      <c r="I543" s="111"/>
    </row>
    <row r="544">
      <c r="A544" s="108"/>
      <c r="C544" s="108"/>
      <c r="E544" s="111"/>
      <c r="F544" s="111"/>
      <c r="G544" s="111"/>
      <c r="H544" s="111"/>
      <c r="I544" s="111"/>
    </row>
    <row r="545">
      <c r="A545" s="108"/>
      <c r="C545" s="108"/>
      <c r="E545" s="111"/>
      <c r="F545" s="111"/>
      <c r="G545" s="111"/>
      <c r="H545" s="111"/>
      <c r="I545" s="111"/>
    </row>
    <row r="546">
      <c r="A546" s="108"/>
      <c r="C546" s="108"/>
      <c r="E546" s="111"/>
      <c r="F546" s="111"/>
      <c r="G546" s="111"/>
      <c r="H546" s="111"/>
      <c r="I546" s="111"/>
    </row>
    <row r="547">
      <c r="A547" s="108"/>
      <c r="C547" s="108"/>
      <c r="E547" s="111"/>
      <c r="F547" s="111"/>
      <c r="G547" s="111"/>
      <c r="H547" s="111"/>
      <c r="I547" s="111"/>
    </row>
    <row r="548">
      <c r="A548" s="108"/>
      <c r="C548" s="108"/>
      <c r="E548" s="111"/>
      <c r="F548" s="111"/>
      <c r="G548" s="111"/>
      <c r="H548" s="111"/>
      <c r="I548" s="111"/>
    </row>
    <row r="549">
      <c r="A549" s="108"/>
      <c r="C549" s="108"/>
      <c r="E549" s="111"/>
      <c r="F549" s="111"/>
      <c r="G549" s="111"/>
      <c r="H549" s="111"/>
      <c r="I549" s="111"/>
    </row>
    <row r="550">
      <c r="A550" s="108"/>
      <c r="C550" s="108"/>
      <c r="E550" s="111"/>
      <c r="F550" s="111"/>
      <c r="G550" s="111"/>
      <c r="H550" s="111"/>
      <c r="I550" s="111"/>
    </row>
    <row r="551">
      <c r="A551" s="108"/>
      <c r="C551" s="108"/>
      <c r="E551" s="111"/>
      <c r="F551" s="111"/>
      <c r="G551" s="111"/>
      <c r="H551" s="111"/>
      <c r="I551" s="111"/>
    </row>
    <row r="552">
      <c r="A552" s="108"/>
      <c r="C552" s="108"/>
      <c r="E552" s="111"/>
      <c r="F552" s="111"/>
      <c r="G552" s="111"/>
      <c r="H552" s="111"/>
      <c r="I552" s="111"/>
    </row>
    <row r="553">
      <c r="A553" s="108"/>
      <c r="C553" s="108"/>
      <c r="E553" s="111"/>
      <c r="F553" s="111"/>
      <c r="G553" s="111"/>
      <c r="H553" s="111"/>
      <c r="I553" s="111"/>
    </row>
    <row r="554">
      <c r="A554" s="108"/>
      <c r="C554" s="108"/>
      <c r="E554" s="111"/>
      <c r="F554" s="111"/>
      <c r="G554" s="111"/>
      <c r="H554" s="111"/>
      <c r="I554" s="111"/>
    </row>
    <row r="555">
      <c r="A555" s="108"/>
      <c r="C555" s="108"/>
      <c r="E555" s="111"/>
      <c r="F555" s="111"/>
      <c r="G555" s="111"/>
      <c r="H555" s="111"/>
      <c r="I555" s="111"/>
    </row>
    <row r="556">
      <c r="A556" s="108"/>
      <c r="C556" s="108"/>
      <c r="E556" s="111"/>
      <c r="F556" s="111"/>
      <c r="G556" s="111"/>
      <c r="H556" s="111"/>
      <c r="I556" s="111"/>
    </row>
    <row r="557">
      <c r="A557" s="108"/>
      <c r="C557" s="108"/>
      <c r="E557" s="111"/>
      <c r="F557" s="111"/>
      <c r="G557" s="111"/>
      <c r="H557" s="111"/>
      <c r="I557" s="111"/>
    </row>
    <row r="558">
      <c r="A558" s="108"/>
      <c r="C558" s="108"/>
      <c r="E558" s="111"/>
      <c r="F558" s="111"/>
      <c r="G558" s="111"/>
      <c r="H558" s="111"/>
      <c r="I558" s="111"/>
    </row>
    <row r="559">
      <c r="A559" s="108"/>
      <c r="C559" s="108"/>
      <c r="E559" s="111"/>
      <c r="F559" s="111"/>
      <c r="G559" s="111"/>
      <c r="H559" s="111"/>
      <c r="I559" s="111"/>
    </row>
    <row r="560">
      <c r="A560" s="108"/>
      <c r="C560" s="108"/>
      <c r="E560" s="111"/>
      <c r="F560" s="111"/>
      <c r="G560" s="111"/>
      <c r="H560" s="111"/>
      <c r="I560" s="111"/>
    </row>
    <row r="561">
      <c r="A561" s="108"/>
      <c r="C561" s="108"/>
      <c r="E561" s="111"/>
      <c r="F561" s="111"/>
      <c r="G561" s="111"/>
      <c r="H561" s="111"/>
      <c r="I561" s="111"/>
    </row>
    <row r="562">
      <c r="A562" s="108"/>
      <c r="C562" s="108"/>
      <c r="E562" s="111"/>
      <c r="F562" s="111"/>
      <c r="G562" s="111"/>
      <c r="H562" s="111"/>
      <c r="I562" s="111"/>
    </row>
    <row r="563">
      <c r="A563" s="108"/>
      <c r="C563" s="108"/>
      <c r="E563" s="111"/>
      <c r="F563" s="111"/>
      <c r="G563" s="111"/>
      <c r="H563" s="111"/>
      <c r="I563" s="111"/>
    </row>
    <row r="564">
      <c r="A564" s="108"/>
      <c r="C564" s="108"/>
      <c r="E564" s="111"/>
      <c r="F564" s="111"/>
      <c r="G564" s="111"/>
      <c r="H564" s="111"/>
      <c r="I564" s="111"/>
    </row>
    <row r="565">
      <c r="A565" s="108"/>
      <c r="C565" s="108"/>
      <c r="E565" s="111"/>
      <c r="F565" s="111"/>
      <c r="G565" s="111"/>
      <c r="H565" s="111"/>
      <c r="I565" s="111"/>
    </row>
    <row r="566">
      <c r="A566" s="108"/>
      <c r="C566" s="108"/>
      <c r="E566" s="111"/>
      <c r="F566" s="111"/>
      <c r="G566" s="111"/>
      <c r="H566" s="111"/>
      <c r="I566" s="111"/>
    </row>
    <row r="567">
      <c r="A567" s="108"/>
      <c r="C567" s="108"/>
      <c r="E567" s="111"/>
      <c r="F567" s="111"/>
      <c r="G567" s="111"/>
      <c r="H567" s="111"/>
      <c r="I567" s="111"/>
    </row>
    <row r="568">
      <c r="A568" s="108"/>
      <c r="C568" s="108"/>
      <c r="E568" s="111"/>
      <c r="F568" s="111"/>
      <c r="G568" s="111"/>
      <c r="H568" s="111"/>
      <c r="I568" s="111"/>
    </row>
    <row r="569">
      <c r="A569" s="108"/>
      <c r="C569" s="108"/>
      <c r="E569" s="111"/>
      <c r="F569" s="111"/>
      <c r="G569" s="111"/>
      <c r="H569" s="111"/>
      <c r="I569" s="111"/>
    </row>
    <row r="570">
      <c r="A570" s="108"/>
      <c r="C570" s="108"/>
      <c r="E570" s="111"/>
      <c r="F570" s="111"/>
      <c r="G570" s="111"/>
      <c r="H570" s="111"/>
      <c r="I570" s="111"/>
    </row>
    <row r="571">
      <c r="A571" s="108"/>
      <c r="C571" s="108"/>
      <c r="E571" s="111"/>
      <c r="F571" s="111"/>
      <c r="G571" s="111"/>
      <c r="H571" s="111"/>
      <c r="I571" s="111"/>
    </row>
    <row r="572">
      <c r="A572" s="108"/>
      <c r="C572" s="108"/>
      <c r="E572" s="111"/>
      <c r="F572" s="111"/>
      <c r="G572" s="111"/>
      <c r="H572" s="111"/>
      <c r="I572" s="111"/>
    </row>
    <row r="573">
      <c r="A573" s="108"/>
      <c r="C573" s="108"/>
      <c r="E573" s="111"/>
      <c r="F573" s="111"/>
      <c r="G573" s="111"/>
      <c r="H573" s="111"/>
      <c r="I573" s="111"/>
    </row>
    <row r="574">
      <c r="A574" s="108"/>
      <c r="C574" s="108"/>
      <c r="E574" s="111"/>
      <c r="F574" s="111"/>
      <c r="G574" s="111"/>
      <c r="H574" s="111"/>
      <c r="I574" s="111"/>
    </row>
    <row r="575">
      <c r="A575" s="108"/>
      <c r="C575" s="108"/>
      <c r="E575" s="111"/>
      <c r="F575" s="111"/>
      <c r="G575" s="111"/>
      <c r="H575" s="111"/>
      <c r="I575" s="111"/>
    </row>
    <row r="576">
      <c r="A576" s="108"/>
      <c r="C576" s="108"/>
      <c r="E576" s="111"/>
      <c r="F576" s="111"/>
      <c r="G576" s="111"/>
      <c r="H576" s="111"/>
      <c r="I576" s="111"/>
    </row>
    <row r="577">
      <c r="A577" s="108"/>
      <c r="C577" s="108"/>
      <c r="E577" s="111"/>
      <c r="F577" s="111"/>
      <c r="G577" s="111"/>
      <c r="H577" s="111"/>
      <c r="I577" s="111"/>
    </row>
    <row r="578">
      <c r="A578" s="108"/>
      <c r="C578" s="108"/>
      <c r="E578" s="111"/>
      <c r="F578" s="111"/>
      <c r="G578" s="111"/>
      <c r="H578" s="111"/>
      <c r="I578" s="111"/>
    </row>
    <row r="579">
      <c r="A579" s="108"/>
      <c r="C579" s="108"/>
      <c r="E579" s="111"/>
      <c r="F579" s="111"/>
      <c r="G579" s="111"/>
      <c r="H579" s="111"/>
      <c r="I579" s="111"/>
    </row>
    <row r="580">
      <c r="A580" s="108"/>
      <c r="C580" s="108"/>
      <c r="E580" s="111"/>
      <c r="F580" s="111"/>
      <c r="G580" s="111"/>
      <c r="H580" s="111"/>
      <c r="I580" s="111"/>
    </row>
    <row r="581">
      <c r="A581" s="108"/>
      <c r="C581" s="108"/>
      <c r="E581" s="111"/>
      <c r="F581" s="111"/>
      <c r="G581" s="111"/>
      <c r="H581" s="111"/>
      <c r="I581" s="111"/>
    </row>
    <row r="582">
      <c r="A582" s="108"/>
      <c r="C582" s="108"/>
      <c r="E582" s="111"/>
      <c r="F582" s="111"/>
      <c r="G582" s="111"/>
      <c r="H582" s="111"/>
      <c r="I582" s="111"/>
    </row>
    <row r="583">
      <c r="A583" s="108"/>
      <c r="C583" s="108"/>
      <c r="E583" s="111"/>
      <c r="F583" s="111"/>
      <c r="G583" s="111"/>
      <c r="H583" s="111"/>
      <c r="I583" s="111"/>
    </row>
    <row r="584">
      <c r="A584" s="108"/>
      <c r="C584" s="108"/>
      <c r="E584" s="111"/>
      <c r="F584" s="111"/>
      <c r="G584" s="111"/>
      <c r="H584" s="111"/>
      <c r="I584" s="111"/>
    </row>
    <row r="585">
      <c r="A585" s="108"/>
      <c r="C585" s="108"/>
      <c r="E585" s="111"/>
      <c r="F585" s="111"/>
      <c r="G585" s="111"/>
      <c r="H585" s="111"/>
      <c r="I585" s="111"/>
    </row>
    <row r="586">
      <c r="A586" s="108"/>
      <c r="C586" s="108"/>
      <c r="E586" s="111"/>
      <c r="F586" s="111"/>
      <c r="G586" s="111"/>
      <c r="H586" s="111"/>
      <c r="I586" s="111"/>
    </row>
    <row r="587">
      <c r="A587" s="108"/>
      <c r="C587" s="108"/>
      <c r="E587" s="111"/>
      <c r="F587" s="111"/>
      <c r="G587" s="111"/>
      <c r="H587" s="111"/>
      <c r="I587" s="111"/>
    </row>
    <row r="588">
      <c r="A588" s="108"/>
      <c r="C588" s="108"/>
      <c r="E588" s="111"/>
      <c r="F588" s="111"/>
      <c r="G588" s="111"/>
      <c r="H588" s="111"/>
      <c r="I588" s="111"/>
    </row>
    <row r="589">
      <c r="A589" s="108"/>
      <c r="C589" s="108"/>
      <c r="E589" s="111"/>
      <c r="F589" s="111"/>
      <c r="G589" s="111"/>
      <c r="H589" s="111"/>
      <c r="I589" s="111"/>
    </row>
    <row r="590">
      <c r="A590" s="108"/>
      <c r="C590" s="108"/>
      <c r="E590" s="111"/>
      <c r="F590" s="111"/>
      <c r="G590" s="111"/>
      <c r="H590" s="111"/>
      <c r="I590" s="111"/>
    </row>
    <row r="591">
      <c r="A591" s="108"/>
      <c r="C591" s="108"/>
      <c r="E591" s="111"/>
      <c r="F591" s="111"/>
      <c r="G591" s="111"/>
      <c r="H591" s="111"/>
      <c r="I591" s="111"/>
    </row>
    <row r="592">
      <c r="A592" s="108"/>
      <c r="C592" s="108"/>
      <c r="E592" s="111"/>
      <c r="F592" s="111"/>
      <c r="G592" s="111"/>
      <c r="H592" s="111"/>
      <c r="I592" s="111"/>
    </row>
    <row r="593">
      <c r="A593" s="108"/>
      <c r="C593" s="108"/>
      <c r="E593" s="111"/>
      <c r="F593" s="111"/>
      <c r="G593" s="111"/>
      <c r="H593" s="111"/>
      <c r="I593" s="111"/>
    </row>
    <row r="594">
      <c r="A594" s="108"/>
      <c r="C594" s="108"/>
      <c r="E594" s="111"/>
      <c r="F594" s="111"/>
      <c r="G594" s="111"/>
      <c r="H594" s="111"/>
      <c r="I594" s="111"/>
    </row>
    <row r="595">
      <c r="A595" s="108"/>
      <c r="C595" s="108"/>
      <c r="E595" s="111"/>
      <c r="F595" s="111"/>
      <c r="G595" s="111"/>
      <c r="H595" s="111"/>
      <c r="I595" s="111"/>
    </row>
    <row r="596">
      <c r="A596" s="108"/>
      <c r="C596" s="108"/>
      <c r="E596" s="111"/>
      <c r="F596" s="111"/>
      <c r="G596" s="111"/>
      <c r="H596" s="111"/>
      <c r="I596" s="111"/>
    </row>
    <row r="597">
      <c r="A597" s="108"/>
      <c r="C597" s="108"/>
      <c r="E597" s="111"/>
      <c r="F597" s="111"/>
      <c r="G597" s="111"/>
      <c r="H597" s="111"/>
      <c r="I597" s="111"/>
    </row>
    <row r="598">
      <c r="A598" s="108"/>
      <c r="C598" s="108"/>
      <c r="E598" s="111"/>
      <c r="F598" s="111"/>
      <c r="G598" s="111"/>
      <c r="H598" s="111"/>
      <c r="I598" s="111"/>
    </row>
    <row r="599">
      <c r="A599" s="108"/>
      <c r="C599" s="108"/>
      <c r="E599" s="111"/>
      <c r="F599" s="111"/>
      <c r="G599" s="111"/>
      <c r="H599" s="111"/>
      <c r="I599" s="111"/>
    </row>
    <row r="600">
      <c r="A600" s="108"/>
      <c r="C600" s="108"/>
      <c r="E600" s="111"/>
      <c r="F600" s="111"/>
      <c r="G600" s="111"/>
      <c r="H600" s="111"/>
      <c r="I600" s="111"/>
    </row>
    <row r="601">
      <c r="A601" s="108"/>
      <c r="C601" s="108"/>
      <c r="E601" s="111"/>
      <c r="F601" s="111"/>
      <c r="G601" s="111"/>
      <c r="H601" s="111"/>
      <c r="I601" s="111"/>
    </row>
    <row r="602">
      <c r="A602" s="108"/>
      <c r="C602" s="108"/>
      <c r="E602" s="111"/>
      <c r="F602" s="111"/>
      <c r="G602" s="111"/>
      <c r="H602" s="111"/>
      <c r="I602" s="111"/>
    </row>
    <row r="603">
      <c r="A603" s="108"/>
      <c r="C603" s="108"/>
      <c r="E603" s="111"/>
      <c r="F603" s="111"/>
      <c r="G603" s="111"/>
      <c r="H603" s="111"/>
      <c r="I603" s="111"/>
    </row>
    <row r="604">
      <c r="A604" s="108"/>
      <c r="C604" s="108"/>
      <c r="E604" s="111"/>
      <c r="F604" s="111"/>
      <c r="G604" s="111"/>
      <c r="H604" s="111"/>
      <c r="I604" s="111"/>
    </row>
    <row r="605">
      <c r="A605" s="108"/>
      <c r="C605" s="108"/>
      <c r="E605" s="111"/>
      <c r="F605" s="111"/>
      <c r="G605" s="111"/>
      <c r="H605" s="111"/>
      <c r="I605" s="111"/>
    </row>
    <row r="606">
      <c r="A606" s="108"/>
      <c r="C606" s="108"/>
      <c r="E606" s="111"/>
      <c r="F606" s="111"/>
      <c r="G606" s="111"/>
      <c r="H606" s="111"/>
      <c r="I606" s="111"/>
    </row>
    <row r="607">
      <c r="A607" s="108"/>
      <c r="C607" s="108"/>
      <c r="E607" s="111"/>
      <c r="F607" s="111"/>
      <c r="G607" s="111"/>
      <c r="H607" s="111"/>
      <c r="I607" s="111"/>
    </row>
    <row r="608">
      <c r="A608" s="108"/>
      <c r="C608" s="108"/>
      <c r="E608" s="111"/>
      <c r="F608" s="111"/>
      <c r="G608" s="111"/>
      <c r="H608" s="111"/>
      <c r="I608" s="111"/>
    </row>
    <row r="609">
      <c r="A609" s="108"/>
      <c r="C609" s="108"/>
      <c r="E609" s="111"/>
      <c r="F609" s="111"/>
      <c r="G609" s="111"/>
      <c r="H609" s="111"/>
      <c r="I609" s="111"/>
    </row>
    <row r="610">
      <c r="A610" s="108"/>
      <c r="C610" s="108"/>
      <c r="E610" s="111"/>
      <c r="F610" s="111"/>
      <c r="G610" s="111"/>
      <c r="H610" s="111"/>
      <c r="I610" s="111"/>
    </row>
    <row r="611">
      <c r="A611" s="108"/>
      <c r="C611" s="108"/>
      <c r="E611" s="111"/>
      <c r="F611" s="111"/>
      <c r="G611" s="111"/>
      <c r="H611" s="111"/>
      <c r="I611" s="111"/>
    </row>
    <row r="612">
      <c r="A612" s="108"/>
      <c r="C612" s="108"/>
      <c r="E612" s="111"/>
      <c r="F612" s="111"/>
      <c r="G612" s="111"/>
      <c r="H612" s="111"/>
      <c r="I612" s="111"/>
    </row>
    <row r="613">
      <c r="A613" s="108"/>
      <c r="C613" s="108"/>
      <c r="E613" s="111"/>
      <c r="F613" s="111"/>
      <c r="G613" s="111"/>
      <c r="H613" s="111"/>
      <c r="I613" s="111"/>
    </row>
    <row r="614">
      <c r="A614" s="108"/>
      <c r="C614" s="108"/>
      <c r="E614" s="111"/>
      <c r="F614" s="111"/>
      <c r="G614" s="111"/>
      <c r="H614" s="111"/>
      <c r="I614" s="111"/>
    </row>
    <row r="615">
      <c r="A615" s="108"/>
      <c r="C615" s="108"/>
      <c r="E615" s="111"/>
      <c r="F615" s="111"/>
      <c r="G615" s="111"/>
      <c r="H615" s="111"/>
      <c r="I615" s="111"/>
    </row>
    <row r="616">
      <c r="A616" s="108"/>
      <c r="C616" s="108"/>
      <c r="E616" s="111"/>
      <c r="F616" s="111"/>
      <c r="G616" s="111"/>
      <c r="H616" s="111"/>
      <c r="I616" s="111"/>
    </row>
    <row r="617">
      <c r="A617" s="108"/>
      <c r="C617" s="108"/>
      <c r="E617" s="111"/>
      <c r="F617" s="111"/>
      <c r="G617" s="111"/>
      <c r="H617" s="111"/>
      <c r="I617" s="111"/>
    </row>
    <row r="618">
      <c r="A618" s="108"/>
      <c r="C618" s="108"/>
      <c r="E618" s="111"/>
      <c r="F618" s="111"/>
      <c r="G618" s="111"/>
      <c r="H618" s="111"/>
      <c r="I618" s="111"/>
    </row>
    <row r="619">
      <c r="A619" s="108"/>
      <c r="C619" s="108"/>
      <c r="E619" s="111"/>
      <c r="F619" s="111"/>
      <c r="G619" s="111"/>
      <c r="H619" s="111"/>
      <c r="I619" s="111"/>
    </row>
    <row r="620">
      <c r="A620" s="108"/>
      <c r="C620" s="108"/>
      <c r="E620" s="111"/>
      <c r="F620" s="111"/>
      <c r="G620" s="111"/>
      <c r="H620" s="111"/>
      <c r="I620" s="111"/>
    </row>
    <row r="621">
      <c r="A621" s="108"/>
      <c r="C621" s="108"/>
      <c r="E621" s="111"/>
      <c r="F621" s="111"/>
      <c r="G621" s="111"/>
      <c r="H621" s="111"/>
      <c r="I621" s="111"/>
    </row>
    <row r="622">
      <c r="A622" s="108"/>
      <c r="C622" s="108"/>
      <c r="E622" s="111"/>
      <c r="F622" s="111"/>
      <c r="G622" s="111"/>
      <c r="H622" s="111"/>
      <c r="I622" s="111"/>
    </row>
    <row r="623">
      <c r="A623" s="108"/>
      <c r="C623" s="108"/>
      <c r="E623" s="111"/>
      <c r="F623" s="111"/>
      <c r="G623" s="111"/>
      <c r="H623" s="111"/>
      <c r="I623" s="111"/>
    </row>
    <row r="624">
      <c r="A624" s="108"/>
      <c r="C624" s="108"/>
      <c r="E624" s="111"/>
      <c r="F624" s="111"/>
      <c r="G624" s="111"/>
      <c r="H624" s="111"/>
      <c r="I624" s="111"/>
    </row>
    <row r="625">
      <c r="A625" s="108"/>
      <c r="C625" s="108"/>
      <c r="E625" s="111"/>
      <c r="F625" s="111"/>
      <c r="G625" s="111"/>
      <c r="H625" s="111"/>
      <c r="I625" s="111"/>
    </row>
    <row r="626">
      <c r="A626" s="108"/>
      <c r="C626" s="108"/>
      <c r="E626" s="111"/>
      <c r="F626" s="111"/>
      <c r="G626" s="111"/>
      <c r="H626" s="111"/>
      <c r="I626" s="111"/>
    </row>
    <row r="627">
      <c r="A627" s="108"/>
      <c r="C627" s="108"/>
      <c r="E627" s="111"/>
      <c r="F627" s="111"/>
      <c r="G627" s="111"/>
      <c r="H627" s="111"/>
      <c r="I627" s="111"/>
    </row>
    <row r="628">
      <c r="A628" s="108"/>
      <c r="C628" s="108"/>
      <c r="E628" s="111"/>
      <c r="F628" s="111"/>
      <c r="G628" s="111"/>
      <c r="H628" s="111"/>
      <c r="I628" s="111"/>
    </row>
    <row r="629">
      <c r="A629" s="108"/>
      <c r="C629" s="108"/>
      <c r="E629" s="111"/>
      <c r="F629" s="111"/>
      <c r="G629" s="111"/>
      <c r="H629" s="111"/>
      <c r="I629" s="111"/>
    </row>
    <row r="630">
      <c r="A630" s="108"/>
      <c r="C630" s="108"/>
      <c r="E630" s="111"/>
      <c r="F630" s="111"/>
      <c r="G630" s="111"/>
      <c r="H630" s="111"/>
      <c r="I630" s="111"/>
    </row>
    <row r="631">
      <c r="A631" s="108"/>
      <c r="C631" s="108"/>
      <c r="E631" s="111"/>
      <c r="F631" s="111"/>
      <c r="G631" s="111"/>
      <c r="H631" s="111"/>
      <c r="I631" s="111"/>
    </row>
    <row r="632">
      <c r="A632" s="108"/>
      <c r="C632" s="108"/>
      <c r="E632" s="111"/>
      <c r="F632" s="111"/>
      <c r="G632" s="111"/>
      <c r="H632" s="111"/>
      <c r="I632" s="111"/>
    </row>
    <row r="633">
      <c r="A633" s="108"/>
      <c r="C633" s="108"/>
      <c r="E633" s="111"/>
      <c r="F633" s="111"/>
      <c r="G633" s="111"/>
      <c r="H633" s="111"/>
      <c r="I633" s="111"/>
    </row>
    <row r="634">
      <c r="A634" s="108"/>
      <c r="C634" s="108"/>
      <c r="E634" s="111"/>
      <c r="F634" s="111"/>
      <c r="G634" s="111"/>
      <c r="H634" s="111"/>
      <c r="I634" s="111"/>
    </row>
    <row r="635">
      <c r="A635" s="108"/>
      <c r="C635" s="108"/>
      <c r="E635" s="111"/>
      <c r="F635" s="111"/>
      <c r="G635" s="111"/>
      <c r="H635" s="111"/>
      <c r="I635" s="111"/>
    </row>
    <row r="636">
      <c r="A636" s="108"/>
      <c r="C636" s="108"/>
      <c r="E636" s="111"/>
      <c r="F636" s="111"/>
      <c r="G636" s="111"/>
      <c r="H636" s="111"/>
      <c r="I636" s="111"/>
    </row>
    <row r="637">
      <c r="A637" s="108"/>
      <c r="C637" s="108"/>
      <c r="E637" s="111"/>
      <c r="F637" s="111"/>
      <c r="G637" s="111"/>
      <c r="H637" s="111"/>
      <c r="I637" s="111"/>
    </row>
    <row r="638">
      <c r="A638" s="108"/>
      <c r="C638" s="108"/>
      <c r="E638" s="111"/>
      <c r="F638" s="111"/>
      <c r="G638" s="111"/>
      <c r="H638" s="111"/>
      <c r="I638" s="111"/>
    </row>
    <row r="639">
      <c r="A639" s="108"/>
      <c r="C639" s="108"/>
      <c r="E639" s="111"/>
      <c r="F639" s="111"/>
      <c r="G639" s="111"/>
      <c r="H639" s="111"/>
      <c r="I639" s="111"/>
    </row>
    <row r="640">
      <c r="A640" s="108"/>
      <c r="C640" s="108"/>
      <c r="E640" s="111"/>
      <c r="F640" s="111"/>
      <c r="G640" s="111"/>
      <c r="H640" s="111"/>
      <c r="I640" s="111"/>
    </row>
    <row r="641">
      <c r="A641" s="108"/>
      <c r="C641" s="108"/>
      <c r="E641" s="111"/>
      <c r="F641" s="111"/>
      <c r="G641" s="111"/>
      <c r="H641" s="111"/>
      <c r="I641" s="111"/>
    </row>
    <row r="642">
      <c r="A642" s="108"/>
      <c r="C642" s="108"/>
      <c r="E642" s="111"/>
      <c r="F642" s="111"/>
      <c r="G642" s="111"/>
      <c r="H642" s="111"/>
      <c r="I642" s="111"/>
    </row>
    <row r="643">
      <c r="A643" s="108"/>
      <c r="C643" s="108"/>
      <c r="E643" s="111"/>
      <c r="F643" s="111"/>
      <c r="G643" s="111"/>
      <c r="H643" s="111"/>
      <c r="I643" s="111"/>
    </row>
    <row r="644">
      <c r="A644" s="108"/>
      <c r="C644" s="108"/>
      <c r="E644" s="111"/>
      <c r="F644" s="111"/>
      <c r="G644" s="111"/>
      <c r="H644" s="111"/>
      <c r="I644" s="111"/>
    </row>
    <row r="645">
      <c r="A645" s="108"/>
      <c r="C645" s="108"/>
      <c r="E645" s="111"/>
      <c r="F645" s="111"/>
      <c r="G645" s="111"/>
      <c r="H645" s="111"/>
      <c r="I645" s="111"/>
    </row>
    <row r="646">
      <c r="A646" s="108"/>
      <c r="C646" s="108"/>
      <c r="E646" s="111"/>
      <c r="F646" s="111"/>
      <c r="G646" s="111"/>
      <c r="H646" s="111"/>
      <c r="I646" s="111"/>
    </row>
    <row r="647">
      <c r="A647" s="108"/>
      <c r="C647" s="108"/>
      <c r="E647" s="111"/>
      <c r="F647" s="111"/>
      <c r="G647" s="111"/>
      <c r="H647" s="111"/>
      <c r="I647" s="111"/>
    </row>
    <row r="648">
      <c r="A648" s="108"/>
      <c r="C648" s="108"/>
      <c r="E648" s="111"/>
      <c r="F648" s="111"/>
      <c r="G648" s="111"/>
      <c r="H648" s="111"/>
      <c r="I648" s="111"/>
    </row>
    <row r="649">
      <c r="A649" s="108"/>
      <c r="C649" s="108"/>
      <c r="E649" s="111"/>
      <c r="F649" s="111"/>
      <c r="G649" s="111"/>
      <c r="H649" s="111"/>
      <c r="I649" s="111"/>
    </row>
    <row r="650">
      <c r="A650" s="108"/>
      <c r="C650" s="108"/>
      <c r="E650" s="111"/>
      <c r="F650" s="111"/>
      <c r="G650" s="111"/>
      <c r="H650" s="111"/>
      <c r="I650" s="111"/>
    </row>
    <row r="651">
      <c r="A651" s="108"/>
      <c r="C651" s="108"/>
      <c r="E651" s="111"/>
      <c r="F651" s="111"/>
      <c r="G651" s="111"/>
      <c r="H651" s="111"/>
      <c r="I651" s="111"/>
    </row>
    <row r="652">
      <c r="A652" s="108"/>
      <c r="C652" s="108"/>
      <c r="E652" s="111"/>
      <c r="F652" s="111"/>
      <c r="G652" s="111"/>
      <c r="H652" s="111"/>
      <c r="I652" s="111"/>
    </row>
    <row r="653">
      <c r="A653" s="108"/>
      <c r="C653" s="108"/>
      <c r="E653" s="111"/>
      <c r="F653" s="111"/>
      <c r="G653" s="111"/>
      <c r="H653" s="111"/>
      <c r="I653" s="111"/>
    </row>
    <row r="654">
      <c r="A654" s="108"/>
      <c r="C654" s="108"/>
      <c r="E654" s="111"/>
      <c r="F654" s="111"/>
      <c r="G654" s="111"/>
      <c r="H654" s="111"/>
      <c r="I654" s="111"/>
    </row>
    <row r="655">
      <c r="A655" s="108"/>
      <c r="C655" s="108"/>
      <c r="E655" s="111"/>
      <c r="F655" s="111"/>
      <c r="G655" s="111"/>
      <c r="H655" s="111"/>
      <c r="I655" s="111"/>
    </row>
    <row r="656">
      <c r="A656" s="108"/>
      <c r="C656" s="108"/>
      <c r="E656" s="111"/>
      <c r="F656" s="111"/>
      <c r="G656" s="111"/>
      <c r="H656" s="111"/>
      <c r="I656" s="111"/>
    </row>
    <row r="657">
      <c r="A657" s="108"/>
      <c r="C657" s="108"/>
      <c r="E657" s="111"/>
      <c r="F657" s="111"/>
      <c r="G657" s="111"/>
      <c r="H657" s="111"/>
      <c r="I657" s="111"/>
    </row>
    <row r="658">
      <c r="A658" s="108"/>
      <c r="C658" s="108"/>
      <c r="E658" s="111"/>
      <c r="F658" s="111"/>
      <c r="G658" s="111"/>
      <c r="H658" s="111"/>
      <c r="I658" s="111"/>
    </row>
    <row r="659">
      <c r="A659" s="108"/>
      <c r="C659" s="108"/>
      <c r="E659" s="111"/>
      <c r="F659" s="111"/>
      <c r="G659" s="111"/>
      <c r="H659" s="111"/>
      <c r="I659" s="111"/>
    </row>
    <row r="660">
      <c r="A660" s="108"/>
      <c r="C660" s="108"/>
      <c r="E660" s="111"/>
      <c r="F660" s="111"/>
      <c r="G660" s="111"/>
      <c r="H660" s="111"/>
      <c r="I660" s="111"/>
    </row>
    <row r="661">
      <c r="A661" s="108"/>
      <c r="C661" s="108"/>
      <c r="E661" s="111"/>
      <c r="F661" s="111"/>
      <c r="G661" s="111"/>
      <c r="H661" s="111"/>
      <c r="I661" s="111"/>
    </row>
    <row r="662">
      <c r="A662" s="108"/>
      <c r="C662" s="108"/>
      <c r="E662" s="111"/>
      <c r="F662" s="111"/>
      <c r="G662" s="111"/>
      <c r="H662" s="111"/>
      <c r="I662" s="111"/>
    </row>
    <row r="663">
      <c r="A663" s="108"/>
      <c r="C663" s="108"/>
      <c r="E663" s="111"/>
      <c r="F663" s="111"/>
      <c r="G663" s="111"/>
      <c r="H663" s="111"/>
      <c r="I663" s="111"/>
    </row>
    <row r="664">
      <c r="A664" s="108"/>
      <c r="C664" s="108"/>
      <c r="E664" s="111"/>
      <c r="F664" s="111"/>
      <c r="G664" s="111"/>
      <c r="H664" s="111"/>
      <c r="I664" s="111"/>
    </row>
    <row r="665">
      <c r="A665" s="108"/>
      <c r="C665" s="108"/>
      <c r="E665" s="111"/>
      <c r="F665" s="111"/>
      <c r="G665" s="111"/>
      <c r="H665" s="111"/>
      <c r="I665" s="111"/>
    </row>
    <row r="666">
      <c r="A666" s="108"/>
      <c r="C666" s="108"/>
      <c r="E666" s="111"/>
      <c r="F666" s="111"/>
      <c r="G666" s="111"/>
      <c r="H666" s="111"/>
      <c r="I666" s="111"/>
    </row>
    <row r="667">
      <c r="A667" s="108"/>
      <c r="C667" s="108"/>
      <c r="E667" s="111"/>
      <c r="F667" s="111"/>
      <c r="G667" s="111"/>
      <c r="H667" s="111"/>
      <c r="I667" s="111"/>
    </row>
    <row r="668">
      <c r="A668" s="108"/>
      <c r="C668" s="108"/>
      <c r="E668" s="111"/>
      <c r="F668" s="111"/>
      <c r="G668" s="111"/>
      <c r="H668" s="111"/>
      <c r="I668" s="111"/>
    </row>
    <row r="669">
      <c r="A669" s="108"/>
      <c r="C669" s="108"/>
      <c r="E669" s="111"/>
      <c r="F669" s="111"/>
      <c r="G669" s="111"/>
      <c r="H669" s="111"/>
      <c r="I669" s="111"/>
    </row>
    <row r="670">
      <c r="A670" s="108"/>
      <c r="C670" s="108"/>
      <c r="E670" s="111"/>
      <c r="F670" s="111"/>
      <c r="G670" s="111"/>
      <c r="H670" s="111"/>
      <c r="I670" s="111"/>
    </row>
    <row r="671">
      <c r="A671" s="108"/>
      <c r="C671" s="108"/>
      <c r="E671" s="111"/>
      <c r="F671" s="111"/>
      <c r="G671" s="111"/>
      <c r="H671" s="111"/>
      <c r="I671" s="111"/>
    </row>
    <row r="672">
      <c r="A672" s="108"/>
      <c r="C672" s="108"/>
      <c r="E672" s="111"/>
      <c r="F672" s="111"/>
      <c r="G672" s="111"/>
      <c r="H672" s="111"/>
      <c r="I672" s="111"/>
    </row>
    <row r="673">
      <c r="A673" s="108"/>
      <c r="C673" s="108"/>
      <c r="E673" s="111"/>
      <c r="F673" s="111"/>
      <c r="G673" s="111"/>
      <c r="H673" s="111"/>
      <c r="I673" s="111"/>
    </row>
    <row r="674">
      <c r="A674" s="108"/>
      <c r="C674" s="108"/>
      <c r="E674" s="111"/>
      <c r="F674" s="111"/>
      <c r="G674" s="111"/>
      <c r="H674" s="111"/>
      <c r="I674" s="111"/>
    </row>
    <row r="675">
      <c r="A675" s="108"/>
      <c r="C675" s="108"/>
      <c r="E675" s="111"/>
      <c r="F675" s="111"/>
      <c r="G675" s="111"/>
      <c r="H675" s="111"/>
      <c r="I675" s="111"/>
    </row>
    <row r="676">
      <c r="A676" s="108"/>
      <c r="C676" s="108"/>
      <c r="E676" s="111"/>
      <c r="F676" s="111"/>
      <c r="G676" s="111"/>
      <c r="H676" s="111"/>
      <c r="I676" s="111"/>
    </row>
    <row r="677">
      <c r="A677" s="108"/>
      <c r="C677" s="108"/>
      <c r="E677" s="111"/>
      <c r="F677" s="111"/>
      <c r="G677" s="111"/>
      <c r="H677" s="111"/>
      <c r="I677" s="111"/>
    </row>
    <row r="678">
      <c r="A678" s="108"/>
      <c r="C678" s="108"/>
      <c r="E678" s="111"/>
      <c r="F678" s="111"/>
      <c r="G678" s="111"/>
      <c r="H678" s="111"/>
      <c r="I678" s="111"/>
    </row>
    <row r="679">
      <c r="A679" s="108"/>
      <c r="C679" s="108"/>
      <c r="E679" s="111"/>
      <c r="F679" s="111"/>
      <c r="G679" s="111"/>
      <c r="H679" s="111"/>
      <c r="I679" s="111"/>
    </row>
    <row r="680">
      <c r="A680" s="108"/>
      <c r="C680" s="108"/>
      <c r="E680" s="111"/>
      <c r="F680" s="111"/>
      <c r="G680" s="111"/>
      <c r="H680" s="111"/>
      <c r="I680" s="111"/>
    </row>
    <row r="681">
      <c r="A681" s="108"/>
      <c r="C681" s="108"/>
      <c r="E681" s="111"/>
      <c r="F681" s="111"/>
      <c r="G681" s="111"/>
      <c r="H681" s="111"/>
      <c r="I681" s="111"/>
    </row>
    <row r="682">
      <c r="A682" s="108"/>
      <c r="C682" s="108"/>
      <c r="E682" s="111"/>
      <c r="F682" s="111"/>
      <c r="G682" s="111"/>
      <c r="H682" s="111"/>
      <c r="I682" s="111"/>
    </row>
    <row r="683">
      <c r="A683" s="108"/>
      <c r="C683" s="108"/>
      <c r="E683" s="111"/>
      <c r="F683" s="111"/>
      <c r="G683" s="111"/>
      <c r="H683" s="111"/>
      <c r="I683" s="111"/>
    </row>
    <row r="684">
      <c r="A684" s="108"/>
      <c r="C684" s="108"/>
      <c r="E684" s="111"/>
      <c r="F684" s="111"/>
      <c r="G684" s="111"/>
      <c r="H684" s="111"/>
      <c r="I684" s="111"/>
    </row>
    <row r="685">
      <c r="A685" s="108"/>
      <c r="C685" s="108"/>
      <c r="E685" s="111"/>
      <c r="F685" s="111"/>
      <c r="G685" s="111"/>
      <c r="H685" s="111"/>
      <c r="I685" s="111"/>
    </row>
    <row r="686">
      <c r="A686" s="108"/>
      <c r="C686" s="108"/>
      <c r="E686" s="111"/>
      <c r="F686" s="111"/>
      <c r="G686" s="111"/>
      <c r="H686" s="111"/>
      <c r="I686" s="111"/>
    </row>
    <row r="687">
      <c r="A687" s="108"/>
      <c r="C687" s="108"/>
      <c r="E687" s="111"/>
      <c r="F687" s="111"/>
      <c r="G687" s="111"/>
      <c r="H687" s="111"/>
      <c r="I687" s="111"/>
    </row>
    <row r="688">
      <c r="A688" s="108"/>
      <c r="C688" s="108"/>
      <c r="E688" s="111"/>
      <c r="F688" s="111"/>
      <c r="G688" s="111"/>
      <c r="H688" s="111"/>
      <c r="I688" s="111"/>
    </row>
    <row r="689">
      <c r="A689" s="108"/>
      <c r="C689" s="108"/>
      <c r="E689" s="111"/>
      <c r="F689" s="111"/>
      <c r="G689" s="111"/>
      <c r="H689" s="111"/>
      <c r="I689" s="111"/>
    </row>
    <row r="690">
      <c r="A690" s="108"/>
      <c r="C690" s="108"/>
      <c r="E690" s="111"/>
      <c r="F690" s="111"/>
      <c r="G690" s="111"/>
      <c r="H690" s="111"/>
      <c r="I690" s="111"/>
    </row>
    <row r="691">
      <c r="A691" s="108"/>
      <c r="C691" s="108"/>
      <c r="E691" s="111"/>
      <c r="F691" s="111"/>
      <c r="G691" s="111"/>
      <c r="H691" s="111"/>
      <c r="I691" s="111"/>
    </row>
    <row r="692">
      <c r="A692" s="108"/>
      <c r="C692" s="108"/>
      <c r="E692" s="111"/>
      <c r="F692" s="111"/>
      <c r="G692" s="111"/>
      <c r="H692" s="111"/>
      <c r="I692" s="111"/>
    </row>
    <row r="693">
      <c r="A693" s="108"/>
      <c r="C693" s="108"/>
      <c r="E693" s="111"/>
      <c r="F693" s="111"/>
      <c r="G693" s="111"/>
      <c r="H693" s="111"/>
      <c r="I693" s="111"/>
    </row>
    <row r="694">
      <c r="A694" s="108"/>
      <c r="C694" s="108"/>
      <c r="E694" s="111"/>
      <c r="F694" s="111"/>
      <c r="G694" s="111"/>
      <c r="H694" s="111"/>
      <c r="I694" s="111"/>
    </row>
    <row r="695">
      <c r="A695" s="108"/>
      <c r="C695" s="108"/>
      <c r="E695" s="111"/>
      <c r="F695" s="111"/>
      <c r="G695" s="111"/>
      <c r="H695" s="111"/>
      <c r="I695" s="111"/>
    </row>
    <row r="696">
      <c r="A696" s="108"/>
      <c r="C696" s="108"/>
      <c r="E696" s="111"/>
      <c r="F696" s="111"/>
      <c r="G696" s="111"/>
      <c r="H696" s="111"/>
      <c r="I696" s="111"/>
    </row>
    <row r="697">
      <c r="A697" s="108"/>
      <c r="C697" s="108"/>
      <c r="E697" s="111"/>
      <c r="F697" s="111"/>
      <c r="G697" s="111"/>
      <c r="H697" s="111"/>
      <c r="I697" s="111"/>
    </row>
    <row r="698">
      <c r="A698" s="108"/>
      <c r="C698" s="108"/>
      <c r="E698" s="111"/>
      <c r="F698" s="111"/>
      <c r="G698" s="111"/>
      <c r="H698" s="111"/>
      <c r="I698" s="111"/>
    </row>
    <row r="699">
      <c r="A699" s="108"/>
      <c r="C699" s="108"/>
      <c r="E699" s="111"/>
      <c r="F699" s="111"/>
      <c r="G699" s="111"/>
      <c r="H699" s="111"/>
      <c r="I699" s="111"/>
    </row>
    <row r="700">
      <c r="A700" s="108"/>
      <c r="C700" s="108"/>
      <c r="E700" s="111"/>
      <c r="F700" s="111"/>
      <c r="G700" s="111"/>
      <c r="H700" s="111"/>
      <c r="I700" s="111"/>
    </row>
    <row r="701">
      <c r="A701" s="108"/>
      <c r="C701" s="108"/>
      <c r="E701" s="111"/>
      <c r="F701" s="111"/>
      <c r="G701" s="111"/>
      <c r="H701" s="111"/>
      <c r="I701" s="111"/>
    </row>
    <row r="702">
      <c r="A702" s="108"/>
      <c r="C702" s="108"/>
      <c r="E702" s="111"/>
      <c r="F702" s="111"/>
      <c r="G702" s="111"/>
      <c r="H702" s="111"/>
      <c r="I702" s="111"/>
    </row>
    <row r="703">
      <c r="A703" s="108"/>
      <c r="C703" s="108"/>
      <c r="E703" s="111"/>
      <c r="F703" s="111"/>
      <c r="G703" s="111"/>
      <c r="H703" s="111"/>
      <c r="I703" s="111"/>
    </row>
    <row r="704">
      <c r="A704" s="108"/>
      <c r="C704" s="108"/>
      <c r="E704" s="111"/>
      <c r="F704" s="111"/>
      <c r="G704" s="111"/>
      <c r="H704" s="111"/>
      <c r="I704" s="111"/>
    </row>
    <row r="705">
      <c r="A705" s="108"/>
      <c r="C705" s="108"/>
      <c r="E705" s="111"/>
      <c r="F705" s="111"/>
      <c r="G705" s="111"/>
      <c r="H705" s="111"/>
      <c r="I705" s="111"/>
    </row>
    <row r="706">
      <c r="A706" s="108"/>
      <c r="C706" s="108"/>
      <c r="E706" s="111"/>
      <c r="F706" s="111"/>
      <c r="G706" s="111"/>
      <c r="H706" s="111"/>
      <c r="I706" s="111"/>
    </row>
    <row r="707">
      <c r="A707" s="108"/>
      <c r="C707" s="108"/>
      <c r="E707" s="111"/>
      <c r="F707" s="111"/>
      <c r="G707" s="111"/>
      <c r="H707" s="111"/>
      <c r="I707" s="111"/>
    </row>
    <row r="708">
      <c r="A708" s="108"/>
      <c r="C708" s="108"/>
      <c r="E708" s="111"/>
      <c r="F708" s="111"/>
      <c r="G708" s="111"/>
      <c r="H708" s="111"/>
      <c r="I708" s="111"/>
    </row>
    <row r="709">
      <c r="A709" s="108"/>
      <c r="C709" s="108"/>
      <c r="E709" s="111"/>
      <c r="F709" s="111"/>
      <c r="G709" s="111"/>
      <c r="H709" s="111"/>
      <c r="I709" s="111"/>
    </row>
    <row r="710">
      <c r="A710" s="108"/>
      <c r="C710" s="108"/>
      <c r="E710" s="111"/>
      <c r="F710" s="111"/>
      <c r="G710" s="111"/>
      <c r="H710" s="111"/>
      <c r="I710" s="111"/>
    </row>
    <row r="711">
      <c r="A711" s="108"/>
      <c r="C711" s="108"/>
      <c r="E711" s="111"/>
      <c r="F711" s="111"/>
      <c r="G711" s="111"/>
      <c r="H711" s="111"/>
      <c r="I711" s="111"/>
    </row>
    <row r="712">
      <c r="A712" s="108"/>
      <c r="C712" s="108"/>
      <c r="E712" s="111"/>
      <c r="F712" s="111"/>
      <c r="G712" s="111"/>
      <c r="H712" s="111"/>
      <c r="I712" s="111"/>
    </row>
    <row r="713">
      <c r="A713" s="108"/>
      <c r="C713" s="108"/>
      <c r="E713" s="111"/>
      <c r="F713" s="111"/>
      <c r="G713" s="111"/>
      <c r="H713" s="111"/>
      <c r="I713" s="111"/>
    </row>
    <row r="714">
      <c r="A714" s="108"/>
      <c r="C714" s="108"/>
      <c r="E714" s="111"/>
      <c r="F714" s="111"/>
      <c r="G714" s="111"/>
      <c r="H714" s="111"/>
      <c r="I714" s="111"/>
    </row>
    <row r="715">
      <c r="A715" s="108"/>
      <c r="C715" s="108"/>
      <c r="E715" s="111"/>
      <c r="F715" s="111"/>
      <c r="G715" s="111"/>
      <c r="H715" s="111"/>
      <c r="I715" s="111"/>
    </row>
    <row r="716">
      <c r="A716" s="108"/>
      <c r="C716" s="108"/>
      <c r="E716" s="111"/>
      <c r="F716" s="111"/>
      <c r="G716" s="111"/>
      <c r="H716" s="111"/>
      <c r="I716" s="111"/>
    </row>
    <row r="717">
      <c r="A717" s="108"/>
      <c r="C717" s="108"/>
      <c r="E717" s="111"/>
      <c r="F717" s="111"/>
      <c r="G717" s="111"/>
      <c r="H717" s="111"/>
      <c r="I717" s="111"/>
    </row>
    <row r="718">
      <c r="A718" s="108"/>
      <c r="C718" s="108"/>
      <c r="E718" s="111"/>
      <c r="F718" s="111"/>
      <c r="G718" s="111"/>
      <c r="H718" s="111"/>
      <c r="I718" s="111"/>
    </row>
    <row r="719">
      <c r="A719" s="108"/>
      <c r="C719" s="108"/>
      <c r="E719" s="111"/>
      <c r="F719" s="111"/>
      <c r="G719" s="111"/>
      <c r="H719" s="111"/>
      <c r="I719" s="111"/>
    </row>
    <row r="720">
      <c r="A720" s="108"/>
      <c r="C720" s="108"/>
      <c r="E720" s="111"/>
      <c r="F720" s="111"/>
      <c r="G720" s="111"/>
      <c r="H720" s="111"/>
      <c r="I720" s="111"/>
    </row>
    <row r="721">
      <c r="A721" s="108"/>
      <c r="C721" s="108"/>
      <c r="E721" s="111"/>
      <c r="F721" s="111"/>
      <c r="G721" s="111"/>
      <c r="H721" s="111"/>
      <c r="I721" s="111"/>
    </row>
    <row r="722">
      <c r="A722" s="108"/>
      <c r="C722" s="108"/>
      <c r="E722" s="111"/>
      <c r="F722" s="111"/>
      <c r="G722" s="111"/>
      <c r="H722" s="111"/>
      <c r="I722" s="111"/>
    </row>
    <row r="723">
      <c r="A723" s="108"/>
      <c r="C723" s="108"/>
      <c r="E723" s="111"/>
      <c r="F723" s="111"/>
      <c r="G723" s="111"/>
      <c r="H723" s="111"/>
      <c r="I723" s="111"/>
    </row>
    <row r="724">
      <c r="A724" s="108"/>
      <c r="C724" s="108"/>
      <c r="E724" s="111"/>
      <c r="F724" s="111"/>
      <c r="G724" s="111"/>
      <c r="H724" s="111"/>
      <c r="I724" s="111"/>
    </row>
    <row r="725">
      <c r="A725" s="108"/>
      <c r="C725" s="108"/>
      <c r="E725" s="111"/>
      <c r="F725" s="111"/>
      <c r="G725" s="111"/>
      <c r="H725" s="111"/>
      <c r="I725" s="111"/>
    </row>
    <row r="726">
      <c r="A726" s="108"/>
      <c r="C726" s="108"/>
      <c r="E726" s="111"/>
      <c r="F726" s="111"/>
      <c r="G726" s="111"/>
      <c r="H726" s="111"/>
      <c r="I726" s="111"/>
    </row>
    <row r="727">
      <c r="A727" s="108"/>
      <c r="C727" s="108"/>
      <c r="E727" s="111"/>
      <c r="F727" s="111"/>
      <c r="G727" s="111"/>
      <c r="H727" s="111"/>
      <c r="I727" s="111"/>
    </row>
    <row r="728">
      <c r="A728" s="108"/>
      <c r="C728" s="108"/>
      <c r="E728" s="111"/>
      <c r="F728" s="111"/>
      <c r="G728" s="111"/>
      <c r="H728" s="111"/>
      <c r="I728" s="111"/>
    </row>
    <row r="729">
      <c r="A729" s="108"/>
      <c r="C729" s="108"/>
      <c r="E729" s="111"/>
      <c r="F729" s="111"/>
      <c r="G729" s="111"/>
      <c r="H729" s="111"/>
      <c r="I729" s="111"/>
    </row>
    <row r="730">
      <c r="A730" s="108"/>
      <c r="C730" s="108"/>
      <c r="E730" s="111"/>
      <c r="F730" s="111"/>
      <c r="G730" s="111"/>
      <c r="H730" s="111"/>
      <c r="I730" s="111"/>
    </row>
    <row r="731">
      <c r="A731" s="108"/>
      <c r="C731" s="108"/>
      <c r="E731" s="111"/>
      <c r="F731" s="111"/>
      <c r="G731" s="111"/>
      <c r="H731" s="111"/>
      <c r="I731" s="111"/>
    </row>
    <row r="732">
      <c r="A732" s="108"/>
      <c r="C732" s="108"/>
      <c r="E732" s="111"/>
      <c r="F732" s="111"/>
      <c r="G732" s="111"/>
      <c r="H732" s="111"/>
      <c r="I732" s="111"/>
    </row>
    <row r="733">
      <c r="A733" s="108"/>
      <c r="C733" s="108"/>
      <c r="E733" s="111"/>
      <c r="F733" s="111"/>
      <c r="G733" s="111"/>
      <c r="H733" s="111"/>
      <c r="I733" s="111"/>
    </row>
    <row r="734">
      <c r="A734" s="108"/>
      <c r="C734" s="108"/>
      <c r="E734" s="111"/>
      <c r="F734" s="111"/>
      <c r="G734" s="111"/>
      <c r="H734" s="111"/>
      <c r="I734" s="111"/>
    </row>
    <row r="735">
      <c r="A735" s="108"/>
      <c r="C735" s="108"/>
      <c r="E735" s="111"/>
      <c r="F735" s="111"/>
      <c r="G735" s="111"/>
      <c r="H735" s="111"/>
      <c r="I735" s="111"/>
    </row>
    <row r="736">
      <c r="A736" s="108"/>
      <c r="C736" s="108"/>
      <c r="E736" s="111"/>
      <c r="F736" s="111"/>
      <c r="G736" s="111"/>
      <c r="H736" s="111"/>
      <c r="I736" s="111"/>
    </row>
    <row r="737">
      <c r="A737" s="108"/>
      <c r="C737" s="108"/>
      <c r="E737" s="111"/>
      <c r="F737" s="111"/>
      <c r="G737" s="111"/>
      <c r="H737" s="111"/>
      <c r="I737" s="111"/>
    </row>
    <row r="738">
      <c r="A738" s="108"/>
      <c r="C738" s="108"/>
      <c r="E738" s="111"/>
      <c r="F738" s="111"/>
      <c r="G738" s="111"/>
      <c r="H738" s="111"/>
      <c r="I738" s="111"/>
    </row>
    <row r="739">
      <c r="A739" s="108"/>
      <c r="C739" s="108"/>
      <c r="E739" s="111"/>
      <c r="F739" s="111"/>
      <c r="G739" s="111"/>
      <c r="H739" s="111"/>
      <c r="I739" s="111"/>
    </row>
    <row r="740">
      <c r="A740" s="108"/>
      <c r="C740" s="108"/>
      <c r="E740" s="111"/>
      <c r="F740" s="111"/>
      <c r="G740" s="111"/>
      <c r="H740" s="111"/>
      <c r="I740" s="111"/>
    </row>
    <row r="741">
      <c r="A741" s="108"/>
      <c r="C741" s="108"/>
      <c r="E741" s="111"/>
      <c r="F741" s="111"/>
      <c r="G741" s="111"/>
      <c r="H741" s="111"/>
      <c r="I741" s="111"/>
    </row>
    <row r="742">
      <c r="A742" s="108"/>
      <c r="C742" s="108"/>
      <c r="E742" s="111"/>
      <c r="F742" s="111"/>
      <c r="G742" s="111"/>
      <c r="H742" s="111"/>
      <c r="I742" s="111"/>
    </row>
    <row r="743">
      <c r="A743" s="108"/>
      <c r="C743" s="108"/>
      <c r="E743" s="111"/>
      <c r="F743" s="111"/>
      <c r="G743" s="111"/>
      <c r="H743" s="111"/>
      <c r="I743" s="111"/>
    </row>
    <row r="744">
      <c r="A744" s="108"/>
      <c r="C744" s="108"/>
      <c r="E744" s="111"/>
      <c r="F744" s="111"/>
      <c r="G744" s="111"/>
      <c r="H744" s="111"/>
      <c r="I744" s="111"/>
    </row>
    <row r="745">
      <c r="A745" s="108"/>
      <c r="C745" s="108"/>
      <c r="E745" s="111"/>
      <c r="F745" s="111"/>
      <c r="G745" s="111"/>
      <c r="H745" s="111"/>
      <c r="I745" s="111"/>
    </row>
    <row r="746">
      <c r="A746" s="108"/>
      <c r="C746" s="108"/>
      <c r="E746" s="111"/>
      <c r="F746" s="111"/>
      <c r="G746" s="111"/>
      <c r="H746" s="111"/>
      <c r="I746" s="111"/>
    </row>
    <row r="747">
      <c r="A747" s="108"/>
      <c r="C747" s="108"/>
      <c r="E747" s="111"/>
      <c r="F747" s="111"/>
      <c r="G747" s="111"/>
      <c r="H747" s="111"/>
      <c r="I747" s="111"/>
    </row>
    <row r="748">
      <c r="A748" s="108"/>
      <c r="C748" s="108"/>
      <c r="E748" s="111"/>
      <c r="F748" s="111"/>
      <c r="G748" s="111"/>
      <c r="H748" s="111"/>
      <c r="I748" s="111"/>
    </row>
    <row r="749">
      <c r="A749" s="108"/>
      <c r="C749" s="108"/>
      <c r="E749" s="111"/>
      <c r="F749" s="111"/>
      <c r="G749" s="111"/>
      <c r="H749" s="111"/>
      <c r="I749" s="111"/>
    </row>
    <row r="750">
      <c r="A750" s="108"/>
      <c r="C750" s="108"/>
      <c r="E750" s="111"/>
      <c r="F750" s="111"/>
      <c r="G750" s="111"/>
      <c r="H750" s="111"/>
      <c r="I750" s="111"/>
    </row>
    <row r="751">
      <c r="A751" s="108"/>
      <c r="C751" s="108"/>
      <c r="E751" s="111"/>
      <c r="F751" s="111"/>
      <c r="G751" s="111"/>
      <c r="H751" s="111"/>
      <c r="I751" s="111"/>
    </row>
    <row r="752">
      <c r="A752" s="108"/>
      <c r="C752" s="108"/>
      <c r="E752" s="111"/>
      <c r="F752" s="111"/>
      <c r="G752" s="111"/>
      <c r="H752" s="111"/>
      <c r="I752" s="111"/>
    </row>
    <row r="753">
      <c r="A753" s="108"/>
      <c r="C753" s="108"/>
      <c r="E753" s="111"/>
      <c r="F753" s="111"/>
      <c r="G753" s="111"/>
      <c r="H753" s="111"/>
      <c r="I753" s="111"/>
    </row>
    <row r="754">
      <c r="A754" s="108"/>
      <c r="C754" s="108"/>
      <c r="E754" s="111"/>
      <c r="F754" s="111"/>
      <c r="G754" s="111"/>
      <c r="H754" s="111"/>
      <c r="I754" s="111"/>
    </row>
    <row r="755">
      <c r="A755" s="108"/>
      <c r="C755" s="108"/>
      <c r="E755" s="111"/>
      <c r="F755" s="111"/>
      <c r="G755" s="111"/>
      <c r="H755" s="111"/>
      <c r="I755" s="111"/>
    </row>
    <row r="756">
      <c r="A756" s="108"/>
      <c r="C756" s="108"/>
      <c r="E756" s="111"/>
      <c r="F756" s="111"/>
      <c r="G756" s="111"/>
      <c r="H756" s="111"/>
      <c r="I756" s="111"/>
    </row>
    <row r="757">
      <c r="A757" s="108"/>
      <c r="C757" s="108"/>
      <c r="E757" s="111"/>
      <c r="F757" s="111"/>
      <c r="G757" s="111"/>
      <c r="H757" s="111"/>
      <c r="I757" s="111"/>
    </row>
    <row r="758">
      <c r="A758" s="108"/>
      <c r="C758" s="108"/>
      <c r="E758" s="111"/>
      <c r="F758" s="111"/>
      <c r="G758" s="111"/>
      <c r="H758" s="111"/>
      <c r="I758" s="111"/>
    </row>
    <row r="759">
      <c r="A759" s="108"/>
      <c r="C759" s="108"/>
      <c r="E759" s="111"/>
      <c r="F759" s="111"/>
      <c r="G759" s="111"/>
      <c r="H759" s="111"/>
      <c r="I759" s="111"/>
    </row>
    <row r="760">
      <c r="A760" s="108"/>
      <c r="C760" s="108"/>
      <c r="E760" s="111"/>
      <c r="F760" s="111"/>
      <c r="G760" s="111"/>
      <c r="H760" s="111"/>
      <c r="I760" s="111"/>
    </row>
    <row r="761">
      <c r="A761" s="108"/>
      <c r="C761" s="108"/>
      <c r="E761" s="111"/>
      <c r="F761" s="111"/>
      <c r="G761" s="111"/>
      <c r="H761" s="111"/>
      <c r="I761" s="111"/>
    </row>
    <row r="762">
      <c r="A762" s="108"/>
      <c r="C762" s="108"/>
      <c r="E762" s="111"/>
      <c r="F762" s="111"/>
      <c r="G762" s="111"/>
      <c r="H762" s="111"/>
      <c r="I762" s="111"/>
    </row>
    <row r="763">
      <c r="A763" s="108"/>
      <c r="C763" s="108"/>
      <c r="E763" s="111"/>
      <c r="F763" s="111"/>
      <c r="G763" s="111"/>
      <c r="H763" s="111"/>
      <c r="I763" s="111"/>
    </row>
    <row r="764">
      <c r="A764" s="108"/>
      <c r="C764" s="108"/>
      <c r="E764" s="111"/>
      <c r="F764" s="111"/>
      <c r="G764" s="111"/>
      <c r="H764" s="111"/>
      <c r="I764" s="111"/>
    </row>
    <row r="765">
      <c r="A765" s="108"/>
      <c r="C765" s="108"/>
      <c r="E765" s="111"/>
      <c r="F765" s="111"/>
      <c r="G765" s="111"/>
      <c r="H765" s="111"/>
      <c r="I765" s="111"/>
    </row>
    <row r="766">
      <c r="A766" s="108"/>
      <c r="C766" s="108"/>
      <c r="E766" s="111"/>
      <c r="F766" s="111"/>
      <c r="G766" s="111"/>
      <c r="H766" s="111"/>
      <c r="I766" s="111"/>
    </row>
    <row r="767">
      <c r="A767" s="108"/>
      <c r="C767" s="108"/>
      <c r="E767" s="111"/>
      <c r="F767" s="111"/>
      <c r="G767" s="111"/>
      <c r="H767" s="111"/>
      <c r="I767" s="111"/>
    </row>
    <row r="768">
      <c r="A768" s="108"/>
      <c r="C768" s="108"/>
      <c r="E768" s="111"/>
      <c r="F768" s="111"/>
      <c r="G768" s="111"/>
      <c r="H768" s="111"/>
      <c r="I768" s="111"/>
    </row>
    <row r="769">
      <c r="A769" s="108"/>
      <c r="C769" s="108"/>
      <c r="E769" s="111"/>
      <c r="F769" s="111"/>
      <c r="G769" s="111"/>
      <c r="H769" s="111"/>
      <c r="I769" s="111"/>
    </row>
    <row r="770">
      <c r="A770" s="108"/>
      <c r="C770" s="108"/>
      <c r="E770" s="111"/>
      <c r="F770" s="111"/>
      <c r="G770" s="111"/>
      <c r="H770" s="111"/>
      <c r="I770" s="111"/>
    </row>
    <row r="771">
      <c r="A771" s="108"/>
      <c r="C771" s="108"/>
      <c r="E771" s="111"/>
      <c r="F771" s="111"/>
      <c r="G771" s="111"/>
      <c r="H771" s="111"/>
      <c r="I771" s="111"/>
    </row>
    <row r="772">
      <c r="A772" s="108"/>
      <c r="C772" s="108"/>
      <c r="E772" s="111"/>
      <c r="F772" s="111"/>
      <c r="G772" s="111"/>
      <c r="H772" s="111"/>
      <c r="I772" s="111"/>
    </row>
    <row r="773">
      <c r="A773" s="108"/>
      <c r="C773" s="108"/>
      <c r="E773" s="111"/>
      <c r="F773" s="111"/>
      <c r="G773" s="111"/>
      <c r="H773" s="111"/>
      <c r="I773" s="111"/>
    </row>
    <row r="774">
      <c r="A774" s="108"/>
      <c r="C774" s="108"/>
      <c r="E774" s="111"/>
      <c r="F774" s="111"/>
      <c r="G774" s="111"/>
      <c r="H774" s="111"/>
      <c r="I774" s="111"/>
    </row>
    <row r="775">
      <c r="A775" s="108"/>
      <c r="C775" s="108"/>
      <c r="E775" s="111"/>
      <c r="F775" s="111"/>
      <c r="G775" s="111"/>
      <c r="H775" s="111"/>
      <c r="I775" s="111"/>
    </row>
    <row r="776">
      <c r="A776" s="108"/>
      <c r="C776" s="108"/>
      <c r="E776" s="111"/>
      <c r="F776" s="111"/>
      <c r="G776" s="111"/>
      <c r="H776" s="111"/>
      <c r="I776" s="111"/>
    </row>
    <row r="777">
      <c r="A777" s="108"/>
      <c r="C777" s="108"/>
      <c r="E777" s="111"/>
      <c r="F777" s="111"/>
      <c r="G777" s="111"/>
      <c r="H777" s="111"/>
      <c r="I777" s="111"/>
    </row>
    <row r="778">
      <c r="A778" s="108"/>
      <c r="C778" s="108"/>
      <c r="E778" s="111"/>
      <c r="F778" s="111"/>
      <c r="G778" s="111"/>
      <c r="H778" s="111"/>
      <c r="I778" s="111"/>
    </row>
    <row r="779">
      <c r="A779" s="108"/>
      <c r="C779" s="108"/>
      <c r="E779" s="111"/>
      <c r="F779" s="111"/>
      <c r="G779" s="111"/>
      <c r="H779" s="111"/>
      <c r="I779" s="111"/>
    </row>
    <row r="780">
      <c r="A780" s="108"/>
      <c r="C780" s="108"/>
      <c r="E780" s="111"/>
      <c r="F780" s="111"/>
      <c r="G780" s="111"/>
      <c r="H780" s="111"/>
      <c r="I780" s="111"/>
    </row>
    <row r="781">
      <c r="A781" s="108"/>
      <c r="C781" s="108"/>
      <c r="E781" s="111"/>
      <c r="F781" s="111"/>
      <c r="G781" s="111"/>
      <c r="H781" s="111"/>
      <c r="I781" s="111"/>
    </row>
    <row r="782">
      <c r="A782" s="108"/>
      <c r="C782" s="108"/>
      <c r="E782" s="111"/>
      <c r="F782" s="111"/>
      <c r="G782" s="111"/>
      <c r="H782" s="111"/>
      <c r="I782" s="111"/>
    </row>
    <row r="783">
      <c r="A783" s="108"/>
      <c r="C783" s="108"/>
      <c r="E783" s="111"/>
      <c r="F783" s="111"/>
      <c r="G783" s="111"/>
      <c r="H783" s="111"/>
      <c r="I783" s="111"/>
    </row>
    <row r="784">
      <c r="A784" s="108"/>
      <c r="C784" s="108"/>
      <c r="E784" s="111"/>
      <c r="F784" s="111"/>
      <c r="G784" s="111"/>
      <c r="H784" s="111"/>
      <c r="I784" s="111"/>
    </row>
    <row r="785">
      <c r="A785" s="108"/>
      <c r="C785" s="108"/>
      <c r="E785" s="111"/>
      <c r="F785" s="111"/>
      <c r="G785" s="111"/>
      <c r="H785" s="111"/>
      <c r="I785" s="111"/>
    </row>
    <row r="786">
      <c r="A786" s="108"/>
      <c r="C786" s="108"/>
      <c r="E786" s="111"/>
      <c r="F786" s="111"/>
      <c r="G786" s="111"/>
      <c r="H786" s="111"/>
      <c r="I786" s="111"/>
    </row>
    <row r="787">
      <c r="A787" s="108"/>
      <c r="C787" s="108"/>
      <c r="E787" s="111"/>
      <c r="F787" s="111"/>
      <c r="G787" s="111"/>
      <c r="H787" s="111"/>
      <c r="I787" s="111"/>
    </row>
    <row r="788">
      <c r="A788" s="108"/>
      <c r="C788" s="108"/>
      <c r="E788" s="111"/>
      <c r="F788" s="111"/>
      <c r="G788" s="111"/>
      <c r="H788" s="111"/>
      <c r="I788" s="111"/>
    </row>
    <row r="789">
      <c r="A789" s="108"/>
      <c r="C789" s="108"/>
      <c r="E789" s="111"/>
      <c r="F789" s="111"/>
      <c r="G789" s="111"/>
      <c r="H789" s="111"/>
      <c r="I789" s="111"/>
    </row>
    <row r="790">
      <c r="A790" s="108"/>
      <c r="C790" s="108"/>
      <c r="E790" s="111"/>
      <c r="F790" s="111"/>
      <c r="G790" s="111"/>
      <c r="H790" s="111"/>
      <c r="I790" s="111"/>
    </row>
    <row r="791">
      <c r="A791" s="108"/>
      <c r="C791" s="108"/>
      <c r="E791" s="111"/>
      <c r="F791" s="111"/>
      <c r="G791" s="111"/>
      <c r="H791" s="111"/>
      <c r="I791" s="111"/>
    </row>
    <row r="792">
      <c r="A792" s="108"/>
      <c r="C792" s="108"/>
      <c r="E792" s="111"/>
      <c r="F792" s="111"/>
      <c r="G792" s="111"/>
      <c r="H792" s="111"/>
      <c r="I792" s="111"/>
    </row>
    <row r="793">
      <c r="A793" s="108"/>
      <c r="C793" s="108"/>
      <c r="E793" s="111"/>
      <c r="F793" s="111"/>
      <c r="G793" s="111"/>
      <c r="H793" s="111"/>
      <c r="I793" s="111"/>
    </row>
    <row r="794">
      <c r="A794" s="108"/>
      <c r="C794" s="108"/>
      <c r="E794" s="111"/>
      <c r="F794" s="111"/>
      <c r="G794" s="111"/>
      <c r="H794" s="111"/>
      <c r="I794" s="111"/>
    </row>
    <row r="795">
      <c r="A795" s="108"/>
      <c r="C795" s="108"/>
      <c r="E795" s="111"/>
      <c r="F795" s="111"/>
      <c r="G795" s="111"/>
      <c r="H795" s="111"/>
      <c r="I795" s="111"/>
    </row>
    <row r="796">
      <c r="A796" s="108"/>
      <c r="C796" s="108"/>
      <c r="E796" s="111"/>
      <c r="F796" s="111"/>
      <c r="G796" s="111"/>
      <c r="H796" s="111"/>
      <c r="I796" s="111"/>
    </row>
    <row r="797">
      <c r="A797" s="108"/>
      <c r="C797" s="108"/>
      <c r="E797" s="111"/>
      <c r="F797" s="111"/>
      <c r="G797" s="111"/>
      <c r="H797" s="111"/>
      <c r="I797" s="111"/>
    </row>
    <row r="798">
      <c r="A798" s="108"/>
      <c r="C798" s="108"/>
      <c r="E798" s="111"/>
      <c r="F798" s="111"/>
      <c r="G798" s="111"/>
      <c r="H798" s="111"/>
      <c r="I798" s="111"/>
    </row>
    <row r="799">
      <c r="A799" s="108"/>
      <c r="C799" s="108"/>
      <c r="E799" s="111"/>
      <c r="F799" s="111"/>
      <c r="G799" s="111"/>
      <c r="H799" s="111"/>
      <c r="I799" s="111"/>
    </row>
    <row r="800">
      <c r="A800" s="108"/>
      <c r="C800" s="108"/>
      <c r="E800" s="111"/>
      <c r="F800" s="111"/>
      <c r="G800" s="111"/>
      <c r="H800" s="111"/>
      <c r="I800" s="111"/>
    </row>
    <row r="801">
      <c r="A801" s="108"/>
      <c r="C801" s="108"/>
      <c r="E801" s="111"/>
      <c r="F801" s="111"/>
      <c r="G801" s="111"/>
      <c r="H801" s="111"/>
      <c r="I801" s="111"/>
    </row>
    <row r="802">
      <c r="A802" s="108"/>
      <c r="C802" s="108"/>
      <c r="E802" s="111"/>
      <c r="F802" s="111"/>
      <c r="G802" s="111"/>
      <c r="H802" s="111"/>
      <c r="I802" s="111"/>
    </row>
    <row r="803">
      <c r="A803" s="108"/>
      <c r="C803" s="108"/>
      <c r="E803" s="111"/>
      <c r="F803" s="111"/>
      <c r="G803" s="111"/>
      <c r="H803" s="111"/>
      <c r="I803" s="111"/>
    </row>
    <row r="804">
      <c r="A804" s="108"/>
      <c r="C804" s="108"/>
      <c r="E804" s="111"/>
      <c r="F804" s="111"/>
      <c r="G804" s="111"/>
      <c r="H804" s="111"/>
      <c r="I804" s="111"/>
    </row>
    <row r="805">
      <c r="A805" s="108"/>
      <c r="C805" s="108"/>
      <c r="E805" s="111"/>
      <c r="F805" s="111"/>
      <c r="G805" s="111"/>
      <c r="H805" s="111"/>
      <c r="I805" s="111"/>
    </row>
    <row r="806">
      <c r="A806" s="108"/>
      <c r="C806" s="108"/>
      <c r="E806" s="111"/>
      <c r="F806" s="111"/>
      <c r="G806" s="111"/>
      <c r="H806" s="111"/>
      <c r="I806" s="111"/>
    </row>
    <row r="807">
      <c r="A807" s="108"/>
      <c r="C807" s="108"/>
      <c r="E807" s="111"/>
      <c r="F807" s="111"/>
      <c r="G807" s="111"/>
      <c r="H807" s="111"/>
      <c r="I807" s="111"/>
    </row>
    <row r="808">
      <c r="A808" s="108"/>
      <c r="C808" s="108"/>
      <c r="E808" s="111"/>
      <c r="F808" s="111"/>
      <c r="G808" s="111"/>
      <c r="H808" s="111"/>
      <c r="I808" s="111"/>
    </row>
    <row r="809">
      <c r="A809" s="108"/>
      <c r="C809" s="108"/>
      <c r="E809" s="111"/>
      <c r="F809" s="111"/>
      <c r="G809" s="111"/>
      <c r="H809" s="111"/>
      <c r="I809" s="111"/>
    </row>
    <row r="810">
      <c r="A810" s="108"/>
      <c r="C810" s="108"/>
      <c r="E810" s="111"/>
      <c r="F810" s="111"/>
      <c r="G810" s="111"/>
      <c r="H810" s="111"/>
      <c r="I810" s="111"/>
    </row>
    <row r="811">
      <c r="A811" s="108"/>
      <c r="C811" s="108"/>
      <c r="E811" s="111"/>
      <c r="F811" s="111"/>
      <c r="G811" s="111"/>
      <c r="H811" s="111"/>
      <c r="I811" s="111"/>
    </row>
    <row r="812">
      <c r="A812" s="108"/>
      <c r="C812" s="108"/>
      <c r="E812" s="111"/>
      <c r="F812" s="111"/>
      <c r="G812" s="111"/>
      <c r="H812" s="111"/>
      <c r="I812" s="111"/>
    </row>
    <row r="813">
      <c r="A813" s="108"/>
      <c r="C813" s="108"/>
      <c r="E813" s="111"/>
      <c r="F813" s="111"/>
      <c r="G813" s="111"/>
      <c r="H813" s="111"/>
      <c r="I813" s="111"/>
    </row>
    <row r="814">
      <c r="A814" s="108"/>
      <c r="C814" s="108"/>
      <c r="E814" s="111"/>
      <c r="F814" s="111"/>
      <c r="G814" s="111"/>
      <c r="H814" s="111"/>
      <c r="I814" s="111"/>
    </row>
    <row r="815">
      <c r="A815" s="108"/>
      <c r="C815" s="108"/>
      <c r="E815" s="111"/>
      <c r="F815" s="111"/>
      <c r="G815" s="111"/>
      <c r="H815" s="111"/>
      <c r="I815" s="111"/>
    </row>
    <row r="816">
      <c r="A816" s="108"/>
      <c r="C816" s="108"/>
      <c r="E816" s="111"/>
      <c r="F816" s="111"/>
      <c r="G816" s="111"/>
      <c r="H816" s="111"/>
      <c r="I816" s="111"/>
    </row>
    <row r="817">
      <c r="A817" s="108"/>
      <c r="C817" s="108"/>
      <c r="E817" s="111"/>
      <c r="F817" s="111"/>
      <c r="G817" s="111"/>
      <c r="H817" s="111"/>
      <c r="I817" s="111"/>
    </row>
    <row r="818">
      <c r="A818" s="108"/>
      <c r="C818" s="108"/>
      <c r="E818" s="111"/>
      <c r="F818" s="111"/>
      <c r="G818" s="111"/>
      <c r="H818" s="111"/>
      <c r="I818" s="111"/>
    </row>
    <row r="819">
      <c r="A819" s="108"/>
      <c r="C819" s="108"/>
      <c r="E819" s="111"/>
      <c r="F819" s="111"/>
      <c r="G819" s="111"/>
      <c r="H819" s="111"/>
      <c r="I819" s="111"/>
    </row>
    <row r="820">
      <c r="A820" s="108"/>
      <c r="C820" s="108"/>
      <c r="E820" s="111"/>
      <c r="F820" s="111"/>
      <c r="G820" s="111"/>
      <c r="H820" s="111"/>
      <c r="I820" s="111"/>
    </row>
    <row r="821">
      <c r="A821" s="108"/>
      <c r="C821" s="108"/>
      <c r="E821" s="111"/>
      <c r="F821" s="111"/>
      <c r="G821" s="111"/>
      <c r="H821" s="111"/>
      <c r="I821" s="111"/>
    </row>
    <row r="822">
      <c r="A822" s="108"/>
      <c r="C822" s="108"/>
      <c r="E822" s="111"/>
      <c r="F822" s="111"/>
      <c r="G822" s="111"/>
      <c r="H822" s="111"/>
      <c r="I822" s="111"/>
    </row>
    <row r="823">
      <c r="A823" s="108"/>
      <c r="C823" s="108"/>
      <c r="E823" s="111"/>
      <c r="F823" s="111"/>
      <c r="G823" s="111"/>
      <c r="H823" s="111"/>
      <c r="I823" s="111"/>
    </row>
    <row r="824">
      <c r="A824" s="108"/>
      <c r="C824" s="108"/>
      <c r="E824" s="111"/>
      <c r="F824" s="111"/>
      <c r="G824" s="111"/>
      <c r="H824" s="111"/>
      <c r="I824" s="111"/>
    </row>
    <row r="825">
      <c r="A825" s="108"/>
      <c r="C825" s="108"/>
      <c r="E825" s="111"/>
      <c r="F825" s="111"/>
      <c r="G825" s="111"/>
      <c r="H825" s="111"/>
      <c r="I825" s="111"/>
    </row>
    <row r="826">
      <c r="A826" s="108"/>
      <c r="C826" s="108"/>
      <c r="E826" s="111"/>
      <c r="F826" s="111"/>
      <c r="G826" s="111"/>
      <c r="H826" s="111"/>
      <c r="I826" s="111"/>
    </row>
    <row r="827">
      <c r="A827" s="108"/>
      <c r="C827" s="108"/>
      <c r="E827" s="111"/>
      <c r="F827" s="111"/>
      <c r="G827" s="111"/>
      <c r="H827" s="111"/>
      <c r="I827" s="111"/>
    </row>
    <row r="828">
      <c r="A828" s="108"/>
      <c r="C828" s="108"/>
      <c r="E828" s="111"/>
      <c r="F828" s="111"/>
      <c r="G828" s="111"/>
      <c r="H828" s="111"/>
      <c r="I828" s="111"/>
    </row>
    <row r="829">
      <c r="A829" s="108"/>
      <c r="C829" s="108"/>
      <c r="E829" s="111"/>
      <c r="F829" s="111"/>
      <c r="G829" s="111"/>
      <c r="H829" s="111"/>
      <c r="I829" s="111"/>
    </row>
    <row r="830">
      <c r="A830" s="108"/>
      <c r="C830" s="108"/>
      <c r="E830" s="111"/>
      <c r="F830" s="111"/>
      <c r="G830" s="111"/>
      <c r="H830" s="111"/>
      <c r="I830" s="111"/>
    </row>
    <row r="831">
      <c r="A831" s="108"/>
      <c r="C831" s="108"/>
      <c r="E831" s="111"/>
      <c r="F831" s="111"/>
      <c r="G831" s="111"/>
      <c r="H831" s="111"/>
      <c r="I831" s="111"/>
    </row>
    <row r="832">
      <c r="A832" s="108"/>
      <c r="C832" s="108"/>
      <c r="E832" s="111"/>
      <c r="F832" s="111"/>
      <c r="G832" s="111"/>
      <c r="H832" s="111"/>
      <c r="I832" s="111"/>
    </row>
    <row r="833">
      <c r="A833" s="108"/>
      <c r="C833" s="108"/>
      <c r="E833" s="111"/>
      <c r="F833" s="111"/>
      <c r="G833" s="111"/>
      <c r="H833" s="111"/>
      <c r="I833" s="111"/>
    </row>
    <row r="834">
      <c r="A834" s="108"/>
      <c r="C834" s="108"/>
      <c r="E834" s="111"/>
      <c r="F834" s="111"/>
      <c r="G834" s="111"/>
      <c r="H834" s="111"/>
      <c r="I834" s="111"/>
    </row>
    <row r="835">
      <c r="A835" s="108"/>
      <c r="C835" s="108"/>
      <c r="E835" s="111"/>
      <c r="F835" s="111"/>
      <c r="G835" s="111"/>
      <c r="H835" s="111"/>
      <c r="I835" s="111"/>
    </row>
    <row r="836">
      <c r="A836" s="108"/>
      <c r="C836" s="108"/>
      <c r="E836" s="111"/>
      <c r="F836" s="111"/>
      <c r="G836" s="111"/>
      <c r="H836" s="111"/>
      <c r="I836" s="111"/>
    </row>
    <row r="837">
      <c r="A837" s="108"/>
      <c r="C837" s="108"/>
      <c r="E837" s="111"/>
      <c r="F837" s="111"/>
      <c r="G837" s="111"/>
      <c r="H837" s="111"/>
      <c r="I837" s="111"/>
    </row>
    <row r="838">
      <c r="A838" s="108"/>
      <c r="C838" s="108"/>
      <c r="E838" s="111"/>
      <c r="F838" s="111"/>
      <c r="G838" s="111"/>
      <c r="H838" s="111"/>
      <c r="I838" s="111"/>
    </row>
    <row r="839">
      <c r="A839" s="108"/>
      <c r="C839" s="108"/>
      <c r="E839" s="111"/>
      <c r="F839" s="111"/>
      <c r="G839" s="111"/>
      <c r="H839" s="111"/>
      <c r="I839" s="111"/>
    </row>
    <row r="840">
      <c r="A840" s="108"/>
      <c r="C840" s="108"/>
      <c r="E840" s="111"/>
      <c r="F840" s="111"/>
      <c r="G840" s="111"/>
      <c r="H840" s="111"/>
      <c r="I840" s="111"/>
    </row>
    <row r="841">
      <c r="A841" s="108"/>
      <c r="C841" s="108"/>
      <c r="E841" s="111"/>
      <c r="F841" s="111"/>
      <c r="G841" s="111"/>
      <c r="H841" s="111"/>
      <c r="I841" s="111"/>
    </row>
    <row r="842">
      <c r="A842" s="108"/>
      <c r="C842" s="108"/>
      <c r="E842" s="111"/>
      <c r="F842" s="111"/>
      <c r="G842" s="111"/>
      <c r="H842" s="111"/>
      <c r="I842" s="111"/>
    </row>
    <row r="843">
      <c r="A843" s="108"/>
      <c r="C843" s="108"/>
      <c r="E843" s="111"/>
      <c r="F843" s="111"/>
      <c r="G843" s="111"/>
      <c r="H843" s="111"/>
      <c r="I843" s="111"/>
    </row>
    <row r="844">
      <c r="A844" s="108"/>
      <c r="C844" s="108"/>
      <c r="E844" s="111"/>
      <c r="F844" s="111"/>
      <c r="G844" s="111"/>
      <c r="H844" s="111"/>
      <c r="I844" s="111"/>
    </row>
    <row r="845">
      <c r="A845" s="108"/>
      <c r="C845" s="108"/>
      <c r="E845" s="111"/>
      <c r="F845" s="111"/>
      <c r="G845" s="111"/>
      <c r="H845" s="111"/>
      <c r="I845" s="111"/>
    </row>
    <row r="846">
      <c r="A846" s="108"/>
      <c r="C846" s="108"/>
      <c r="E846" s="111"/>
      <c r="F846" s="111"/>
      <c r="G846" s="111"/>
      <c r="H846" s="111"/>
      <c r="I846" s="111"/>
    </row>
    <row r="847">
      <c r="A847" s="108"/>
      <c r="C847" s="108"/>
      <c r="E847" s="111"/>
      <c r="F847" s="111"/>
      <c r="G847" s="111"/>
      <c r="H847" s="111"/>
      <c r="I847" s="111"/>
    </row>
    <row r="848">
      <c r="A848" s="108"/>
      <c r="C848" s="108"/>
      <c r="E848" s="111"/>
      <c r="F848" s="111"/>
      <c r="G848" s="111"/>
      <c r="H848" s="111"/>
      <c r="I848" s="111"/>
    </row>
    <row r="849">
      <c r="A849" s="108"/>
      <c r="C849" s="108"/>
      <c r="E849" s="111"/>
      <c r="F849" s="111"/>
      <c r="G849" s="111"/>
      <c r="H849" s="111"/>
      <c r="I849" s="111"/>
    </row>
    <row r="850">
      <c r="A850" s="108"/>
      <c r="C850" s="108"/>
      <c r="E850" s="111"/>
      <c r="F850" s="111"/>
      <c r="G850" s="111"/>
      <c r="H850" s="111"/>
      <c r="I850" s="111"/>
    </row>
    <row r="851">
      <c r="A851" s="108"/>
      <c r="C851" s="108"/>
      <c r="E851" s="111"/>
      <c r="F851" s="111"/>
      <c r="G851" s="111"/>
      <c r="H851" s="111"/>
      <c r="I851" s="111"/>
    </row>
    <row r="852">
      <c r="A852" s="108"/>
      <c r="C852" s="108"/>
      <c r="E852" s="111"/>
      <c r="F852" s="111"/>
      <c r="G852" s="111"/>
      <c r="H852" s="111"/>
      <c r="I852" s="111"/>
    </row>
    <row r="853">
      <c r="A853" s="108"/>
      <c r="C853" s="108"/>
      <c r="E853" s="111"/>
      <c r="F853" s="111"/>
      <c r="G853" s="111"/>
      <c r="H853" s="111"/>
      <c r="I853" s="111"/>
    </row>
    <row r="854">
      <c r="A854" s="108"/>
      <c r="C854" s="108"/>
      <c r="E854" s="111"/>
      <c r="F854" s="111"/>
      <c r="G854" s="111"/>
      <c r="H854" s="111"/>
      <c r="I854" s="111"/>
    </row>
    <row r="855">
      <c r="A855" s="108"/>
      <c r="C855" s="108"/>
      <c r="E855" s="111"/>
      <c r="F855" s="111"/>
      <c r="G855" s="111"/>
      <c r="H855" s="111"/>
      <c r="I855" s="111"/>
    </row>
    <row r="856">
      <c r="A856" s="108"/>
      <c r="C856" s="108"/>
      <c r="E856" s="111"/>
      <c r="F856" s="111"/>
      <c r="G856" s="111"/>
      <c r="H856" s="111"/>
      <c r="I856" s="111"/>
    </row>
    <row r="857">
      <c r="A857" s="108"/>
      <c r="C857" s="108"/>
      <c r="E857" s="111"/>
      <c r="F857" s="111"/>
      <c r="G857" s="111"/>
      <c r="H857" s="111"/>
      <c r="I857" s="111"/>
    </row>
    <row r="858">
      <c r="A858" s="108"/>
      <c r="C858" s="108"/>
      <c r="E858" s="111"/>
      <c r="F858" s="111"/>
      <c r="G858" s="111"/>
      <c r="H858" s="111"/>
      <c r="I858" s="111"/>
    </row>
    <row r="859">
      <c r="A859" s="108"/>
      <c r="C859" s="108"/>
      <c r="E859" s="111"/>
      <c r="F859" s="111"/>
      <c r="G859" s="111"/>
      <c r="H859" s="111"/>
      <c r="I859" s="111"/>
    </row>
    <row r="860">
      <c r="A860" s="108"/>
      <c r="C860" s="108"/>
      <c r="E860" s="111"/>
      <c r="F860" s="111"/>
      <c r="G860" s="111"/>
      <c r="H860" s="111"/>
      <c r="I860" s="111"/>
    </row>
    <row r="861">
      <c r="A861" s="108"/>
      <c r="C861" s="108"/>
      <c r="E861" s="111"/>
      <c r="F861" s="111"/>
      <c r="G861" s="111"/>
      <c r="H861" s="111"/>
      <c r="I861" s="111"/>
    </row>
    <row r="862">
      <c r="A862" s="108"/>
      <c r="C862" s="108"/>
      <c r="E862" s="111"/>
      <c r="F862" s="111"/>
      <c r="G862" s="111"/>
      <c r="H862" s="111"/>
      <c r="I862" s="111"/>
    </row>
    <row r="863">
      <c r="A863" s="108"/>
      <c r="C863" s="108"/>
      <c r="E863" s="111"/>
      <c r="F863" s="111"/>
      <c r="G863" s="111"/>
      <c r="H863" s="111"/>
      <c r="I863" s="111"/>
    </row>
    <row r="864">
      <c r="A864" s="108"/>
      <c r="C864" s="108"/>
      <c r="E864" s="111"/>
      <c r="F864" s="111"/>
      <c r="G864" s="111"/>
      <c r="H864" s="111"/>
      <c r="I864" s="111"/>
    </row>
    <row r="865">
      <c r="A865" s="108"/>
      <c r="C865" s="108"/>
      <c r="E865" s="111"/>
      <c r="F865" s="111"/>
      <c r="G865" s="111"/>
      <c r="H865" s="111"/>
      <c r="I865" s="111"/>
    </row>
    <row r="866">
      <c r="A866" s="108"/>
      <c r="C866" s="108"/>
      <c r="E866" s="111"/>
      <c r="F866" s="111"/>
      <c r="G866" s="111"/>
      <c r="H866" s="111"/>
      <c r="I866" s="111"/>
    </row>
    <row r="867">
      <c r="A867" s="108"/>
      <c r="C867" s="108"/>
      <c r="E867" s="111"/>
      <c r="F867" s="111"/>
      <c r="G867" s="111"/>
      <c r="H867" s="111"/>
      <c r="I867" s="111"/>
    </row>
    <row r="868">
      <c r="A868" s="108"/>
      <c r="C868" s="108"/>
      <c r="E868" s="111"/>
      <c r="F868" s="111"/>
      <c r="G868" s="111"/>
      <c r="H868" s="111"/>
      <c r="I868" s="111"/>
    </row>
    <row r="869">
      <c r="A869" s="108"/>
      <c r="C869" s="108"/>
      <c r="E869" s="111"/>
      <c r="F869" s="111"/>
      <c r="G869" s="111"/>
      <c r="H869" s="111"/>
      <c r="I869" s="111"/>
    </row>
    <row r="870">
      <c r="A870" s="108"/>
      <c r="C870" s="108"/>
      <c r="E870" s="111"/>
      <c r="F870" s="111"/>
      <c r="G870" s="111"/>
      <c r="H870" s="111"/>
      <c r="I870" s="111"/>
    </row>
    <row r="871">
      <c r="A871" s="108"/>
      <c r="C871" s="108"/>
      <c r="E871" s="111"/>
      <c r="F871" s="111"/>
      <c r="G871" s="111"/>
      <c r="H871" s="111"/>
      <c r="I871" s="111"/>
    </row>
    <row r="872">
      <c r="A872" s="108"/>
      <c r="C872" s="108"/>
      <c r="E872" s="111"/>
      <c r="F872" s="111"/>
      <c r="G872" s="111"/>
      <c r="H872" s="111"/>
      <c r="I872" s="111"/>
    </row>
    <row r="873">
      <c r="A873" s="108"/>
      <c r="C873" s="108"/>
      <c r="E873" s="111"/>
      <c r="F873" s="111"/>
      <c r="G873" s="111"/>
      <c r="H873" s="111"/>
      <c r="I873" s="111"/>
    </row>
    <row r="874">
      <c r="A874" s="108"/>
      <c r="C874" s="108"/>
      <c r="E874" s="111"/>
      <c r="F874" s="111"/>
      <c r="G874" s="111"/>
      <c r="H874" s="111"/>
      <c r="I874" s="111"/>
    </row>
    <row r="875">
      <c r="A875" s="108"/>
      <c r="C875" s="108"/>
      <c r="E875" s="111"/>
      <c r="F875" s="111"/>
      <c r="G875" s="111"/>
      <c r="H875" s="111"/>
      <c r="I875" s="111"/>
    </row>
    <row r="876">
      <c r="A876" s="108"/>
      <c r="C876" s="108"/>
      <c r="E876" s="111"/>
      <c r="F876" s="111"/>
      <c r="G876" s="111"/>
      <c r="H876" s="111"/>
      <c r="I876" s="111"/>
    </row>
    <row r="877">
      <c r="A877" s="108"/>
      <c r="C877" s="108"/>
      <c r="E877" s="111"/>
      <c r="F877" s="111"/>
      <c r="G877" s="111"/>
      <c r="H877" s="111"/>
      <c r="I877" s="111"/>
    </row>
    <row r="878">
      <c r="A878" s="108"/>
      <c r="C878" s="108"/>
      <c r="E878" s="111"/>
      <c r="F878" s="111"/>
      <c r="G878" s="111"/>
      <c r="H878" s="111"/>
      <c r="I878" s="111"/>
    </row>
    <row r="879">
      <c r="A879" s="108"/>
      <c r="C879" s="108"/>
      <c r="E879" s="111"/>
      <c r="F879" s="111"/>
      <c r="G879" s="111"/>
      <c r="H879" s="111"/>
      <c r="I879" s="111"/>
    </row>
    <row r="880">
      <c r="A880" s="108"/>
      <c r="C880" s="108"/>
      <c r="E880" s="111"/>
      <c r="F880" s="111"/>
      <c r="G880" s="111"/>
      <c r="H880" s="111"/>
      <c r="I880" s="111"/>
    </row>
    <row r="881">
      <c r="A881" s="108"/>
      <c r="C881" s="108"/>
      <c r="E881" s="111"/>
      <c r="F881" s="111"/>
      <c r="G881" s="111"/>
      <c r="H881" s="111"/>
      <c r="I881" s="111"/>
    </row>
    <row r="882">
      <c r="A882" s="108"/>
      <c r="C882" s="108"/>
      <c r="E882" s="111"/>
      <c r="F882" s="111"/>
      <c r="G882" s="111"/>
      <c r="H882" s="111"/>
      <c r="I882" s="111"/>
    </row>
    <row r="883">
      <c r="A883" s="108"/>
      <c r="C883" s="108"/>
      <c r="E883" s="111"/>
      <c r="F883" s="111"/>
      <c r="G883" s="111"/>
      <c r="H883" s="111"/>
      <c r="I883" s="111"/>
    </row>
    <row r="884">
      <c r="A884" s="108"/>
      <c r="C884" s="108"/>
      <c r="E884" s="111"/>
      <c r="F884" s="111"/>
      <c r="G884" s="111"/>
      <c r="H884" s="111"/>
      <c r="I884" s="111"/>
    </row>
    <row r="885">
      <c r="A885" s="108"/>
      <c r="C885" s="108"/>
      <c r="E885" s="111"/>
      <c r="F885" s="111"/>
      <c r="G885" s="111"/>
      <c r="H885" s="111"/>
      <c r="I885" s="111"/>
    </row>
    <row r="886">
      <c r="A886" s="108"/>
      <c r="C886" s="108"/>
      <c r="E886" s="111"/>
      <c r="F886" s="111"/>
      <c r="G886" s="111"/>
      <c r="H886" s="111"/>
      <c r="I886" s="111"/>
    </row>
    <row r="887">
      <c r="A887" s="108"/>
      <c r="C887" s="108"/>
      <c r="E887" s="111"/>
      <c r="F887" s="111"/>
      <c r="G887" s="111"/>
      <c r="H887" s="111"/>
      <c r="I887" s="111"/>
    </row>
    <row r="888">
      <c r="A888" s="108"/>
      <c r="C888" s="108"/>
      <c r="E888" s="111"/>
      <c r="F888" s="111"/>
      <c r="G888" s="111"/>
      <c r="H888" s="111"/>
      <c r="I888" s="111"/>
    </row>
    <row r="889">
      <c r="A889" s="108"/>
      <c r="C889" s="108"/>
      <c r="E889" s="111"/>
      <c r="F889" s="111"/>
      <c r="G889" s="111"/>
      <c r="H889" s="111"/>
      <c r="I889" s="111"/>
    </row>
    <row r="890">
      <c r="A890" s="108"/>
      <c r="C890" s="108"/>
      <c r="E890" s="111"/>
      <c r="F890" s="111"/>
      <c r="G890" s="111"/>
      <c r="H890" s="111"/>
      <c r="I890" s="111"/>
    </row>
    <row r="891">
      <c r="A891" s="108"/>
      <c r="C891" s="108"/>
      <c r="E891" s="111"/>
      <c r="F891" s="111"/>
      <c r="G891" s="111"/>
      <c r="H891" s="111"/>
      <c r="I891" s="111"/>
    </row>
    <row r="892">
      <c r="A892" s="108"/>
      <c r="C892" s="108"/>
      <c r="E892" s="111"/>
      <c r="F892" s="111"/>
      <c r="G892" s="111"/>
      <c r="H892" s="111"/>
      <c r="I892" s="111"/>
    </row>
    <row r="893">
      <c r="A893" s="108"/>
      <c r="C893" s="108"/>
      <c r="E893" s="111"/>
      <c r="F893" s="111"/>
      <c r="G893" s="111"/>
      <c r="H893" s="111"/>
      <c r="I893" s="111"/>
    </row>
    <row r="894">
      <c r="A894" s="108"/>
      <c r="C894" s="108"/>
      <c r="E894" s="111"/>
      <c r="F894" s="111"/>
      <c r="G894" s="111"/>
      <c r="H894" s="111"/>
      <c r="I894" s="111"/>
    </row>
    <row r="895">
      <c r="A895" s="108"/>
      <c r="C895" s="108"/>
      <c r="E895" s="111"/>
      <c r="F895" s="111"/>
      <c r="G895" s="111"/>
      <c r="H895" s="111"/>
      <c r="I895" s="111"/>
    </row>
    <row r="896">
      <c r="A896" s="108"/>
      <c r="C896" s="108"/>
      <c r="E896" s="111"/>
      <c r="F896" s="111"/>
      <c r="G896" s="111"/>
      <c r="H896" s="111"/>
      <c r="I896" s="111"/>
    </row>
    <row r="897">
      <c r="A897" s="108"/>
      <c r="C897" s="108"/>
      <c r="E897" s="111"/>
      <c r="F897" s="111"/>
      <c r="G897" s="111"/>
      <c r="H897" s="111"/>
      <c r="I897" s="111"/>
    </row>
    <row r="898">
      <c r="A898" s="108"/>
      <c r="C898" s="108"/>
      <c r="E898" s="111"/>
      <c r="F898" s="111"/>
      <c r="G898" s="111"/>
      <c r="H898" s="111"/>
      <c r="I898" s="111"/>
    </row>
    <row r="899">
      <c r="A899" s="108"/>
      <c r="C899" s="108"/>
      <c r="E899" s="111"/>
      <c r="F899" s="111"/>
      <c r="G899" s="111"/>
      <c r="H899" s="111"/>
      <c r="I899" s="111"/>
    </row>
    <row r="900">
      <c r="A900" s="108"/>
      <c r="C900" s="108"/>
      <c r="E900" s="111"/>
      <c r="F900" s="111"/>
      <c r="G900" s="111"/>
      <c r="H900" s="111"/>
      <c r="I900" s="111"/>
    </row>
    <row r="901">
      <c r="A901" s="108"/>
      <c r="C901" s="108"/>
      <c r="E901" s="111"/>
      <c r="F901" s="111"/>
      <c r="G901" s="111"/>
      <c r="H901" s="111"/>
      <c r="I901" s="111"/>
    </row>
    <row r="902">
      <c r="A902" s="108"/>
      <c r="C902" s="108"/>
      <c r="E902" s="111"/>
      <c r="F902" s="111"/>
      <c r="G902" s="111"/>
      <c r="H902" s="111"/>
      <c r="I902" s="111"/>
    </row>
    <row r="903">
      <c r="A903" s="108"/>
      <c r="C903" s="108"/>
      <c r="E903" s="111"/>
      <c r="F903" s="111"/>
      <c r="G903" s="111"/>
      <c r="H903" s="111"/>
      <c r="I903" s="111"/>
    </row>
    <row r="904">
      <c r="A904" s="108"/>
      <c r="C904" s="108"/>
      <c r="E904" s="111"/>
      <c r="F904" s="111"/>
      <c r="G904" s="111"/>
      <c r="H904" s="111"/>
      <c r="I904" s="111"/>
    </row>
    <row r="905">
      <c r="A905" s="108"/>
      <c r="C905" s="108"/>
      <c r="E905" s="111"/>
      <c r="F905" s="111"/>
      <c r="G905" s="111"/>
      <c r="H905" s="111"/>
      <c r="I905" s="111"/>
    </row>
    <row r="906">
      <c r="A906" s="108"/>
      <c r="C906" s="108"/>
      <c r="E906" s="111"/>
      <c r="F906" s="111"/>
      <c r="G906" s="111"/>
      <c r="H906" s="111"/>
      <c r="I906" s="111"/>
    </row>
    <row r="907">
      <c r="A907" s="108"/>
      <c r="C907" s="108"/>
      <c r="E907" s="111"/>
      <c r="F907" s="111"/>
      <c r="G907" s="111"/>
      <c r="H907" s="111"/>
      <c r="I907" s="111"/>
    </row>
    <row r="908">
      <c r="A908" s="108"/>
      <c r="C908" s="108"/>
      <c r="E908" s="111"/>
      <c r="F908" s="111"/>
      <c r="G908" s="111"/>
      <c r="H908" s="111"/>
      <c r="I908" s="111"/>
    </row>
    <row r="909">
      <c r="A909" s="108"/>
      <c r="C909" s="108"/>
      <c r="E909" s="111"/>
      <c r="F909" s="111"/>
      <c r="G909" s="111"/>
      <c r="H909" s="111"/>
      <c r="I909" s="111"/>
    </row>
    <row r="910">
      <c r="A910" s="108"/>
      <c r="C910" s="108"/>
      <c r="E910" s="111"/>
      <c r="F910" s="111"/>
      <c r="G910" s="111"/>
      <c r="H910" s="111"/>
      <c r="I910" s="111"/>
    </row>
    <row r="911">
      <c r="A911" s="108"/>
      <c r="C911" s="108"/>
      <c r="E911" s="111"/>
      <c r="F911" s="111"/>
      <c r="G911" s="111"/>
      <c r="H911" s="111"/>
      <c r="I911" s="111"/>
    </row>
    <row r="912">
      <c r="A912" s="108"/>
      <c r="C912" s="108"/>
      <c r="E912" s="111"/>
      <c r="F912" s="111"/>
      <c r="G912" s="111"/>
      <c r="H912" s="111"/>
      <c r="I912" s="111"/>
    </row>
    <row r="913">
      <c r="A913" s="108"/>
      <c r="C913" s="108"/>
      <c r="E913" s="111"/>
      <c r="F913" s="111"/>
      <c r="G913" s="111"/>
      <c r="H913" s="111"/>
      <c r="I913" s="111"/>
    </row>
    <row r="914">
      <c r="A914" s="108"/>
      <c r="C914" s="108"/>
      <c r="E914" s="111"/>
      <c r="F914" s="111"/>
      <c r="G914" s="111"/>
      <c r="H914" s="111"/>
      <c r="I914" s="111"/>
    </row>
    <row r="915">
      <c r="A915" s="108"/>
      <c r="C915" s="108"/>
      <c r="E915" s="111"/>
      <c r="F915" s="111"/>
      <c r="G915" s="111"/>
      <c r="H915" s="111"/>
      <c r="I915" s="111"/>
    </row>
    <row r="916">
      <c r="A916" s="108"/>
      <c r="C916" s="108"/>
      <c r="E916" s="111"/>
      <c r="F916" s="111"/>
      <c r="G916" s="111"/>
      <c r="H916" s="111"/>
      <c r="I916" s="111"/>
    </row>
    <row r="917">
      <c r="A917" s="108"/>
      <c r="C917" s="108"/>
      <c r="E917" s="111"/>
      <c r="F917" s="111"/>
      <c r="G917" s="111"/>
      <c r="H917" s="111"/>
      <c r="I917" s="111"/>
    </row>
    <row r="918">
      <c r="A918" s="108"/>
      <c r="C918" s="108"/>
      <c r="E918" s="111"/>
      <c r="F918" s="111"/>
      <c r="G918" s="111"/>
      <c r="H918" s="111"/>
      <c r="I918" s="111"/>
    </row>
    <row r="919">
      <c r="A919" s="108"/>
      <c r="C919" s="108"/>
      <c r="E919" s="111"/>
      <c r="F919" s="111"/>
      <c r="G919" s="111"/>
      <c r="H919" s="111"/>
      <c r="I919" s="111"/>
    </row>
    <row r="920">
      <c r="A920" s="108"/>
      <c r="C920" s="108"/>
      <c r="E920" s="111"/>
      <c r="F920" s="111"/>
      <c r="G920" s="111"/>
      <c r="H920" s="111"/>
      <c r="I920" s="111"/>
    </row>
    <row r="921">
      <c r="A921" s="108"/>
      <c r="C921" s="108"/>
      <c r="E921" s="111"/>
      <c r="F921" s="111"/>
      <c r="G921" s="111"/>
      <c r="H921" s="111"/>
      <c r="I921" s="111"/>
    </row>
    <row r="922">
      <c r="A922" s="108"/>
      <c r="C922" s="108"/>
      <c r="E922" s="111"/>
      <c r="F922" s="111"/>
      <c r="G922" s="111"/>
      <c r="H922" s="111"/>
      <c r="I922" s="111"/>
    </row>
    <row r="923">
      <c r="A923" s="108"/>
      <c r="C923" s="108"/>
      <c r="E923" s="111"/>
      <c r="F923" s="111"/>
      <c r="G923" s="111"/>
      <c r="H923" s="111"/>
      <c r="I923" s="111"/>
    </row>
    <row r="924">
      <c r="A924" s="108"/>
      <c r="C924" s="108"/>
      <c r="E924" s="111"/>
      <c r="F924" s="111"/>
      <c r="G924" s="111"/>
      <c r="H924" s="111"/>
      <c r="I924" s="111"/>
    </row>
    <row r="925">
      <c r="A925" s="108"/>
      <c r="C925" s="108"/>
      <c r="E925" s="111"/>
      <c r="F925" s="111"/>
      <c r="G925" s="111"/>
      <c r="H925" s="111"/>
      <c r="I925" s="111"/>
    </row>
    <row r="926">
      <c r="A926" s="108"/>
      <c r="C926" s="108"/>
      <c r="E926" s="111"/>
      <c r="F926" s="111"/>
      <c r="G926" s="111"/>
      <c r="H926" s="111"/>
      <c r="I926" s="111"/>
    </row>
    <row r="927">
      <c r="A927" s="108"/>
      <c r="C927" s="108"/>
      <c r="E927" s="111"/>
      <c r="F927" s="111"/>
      <c r="G927" s="111"/>
      <c r="H927" s="111"/>
      <c r="I927" s="111"/>
    </row>
    <row r="928">
      <c r="A928" s="108"/>
      <c r="C928" s="108"/>
      <c r="E928" s="111"/>
      <c r="F928" s="111"/>
      <c r="G928" s="111"/>
      <c r="H928" s="111"/>
      <c r="I928" s="111"/>
    </row>
    <row r="929">
      <c r="A929" s="108"/>
      <c r="C929" s="108"/>
      <c r="E929" s="111"/>
      <c r="F929" s="111"/>
      <c r="G929" s="111"/>
      <c r="H929" s="111"/>
      <c r="I929" s="111"/>
    </row>
    <row r="930">
      <c r="A930" s="108"/>
      <c r="C930" s="108"/>
      <c r="E930" s="111"/>
      <c r="F930" s="111"/>
      <c r="G930" s="111"/>
      <c r="H930" s="111"/>
      <c r="I930" s="111"/>
    </row>
    <row r="931">
      <c r="A931" s="108"/>
      <c r="C931" s="108"/>
      <c r="E931" s="111"/>
      <c r="F931" s="111"/>
      <c r="G931" s="111"/>
      <c r="H931" s="111"/>
      <c r="I931" s="111"/>
    </row>
    <row r="932">
      <c r="A932" s="108"/>
      <c r="C932" s="108"/>
      <c r="E932" s="111"/>
      <c r="F932" s="111"/>
      <c r="G932" s="111"/>
      <c r="H932" s="111"/>
      <c r="I932" s="111"/>
    </row>
    <row r="933">
      <c r="A933" s="108"/>
      <c r="C933" s="108"/>
      <c r="E933" s="111"/>
      <c r="F933" s="111"/>
      <c r="G933" s="111"/>
      <c r="H933" s="111"/>
      <c r="I933" s="111"/>
    </row>
    <row r="934">
      <c r="A934" s="108"/>
      <c r="C934" s="108"/>
      <c r="E934" s="111"/>
      <c r="F934" s="111"/>
      <c r="G934" s="111"/>
      <c r="H934" s="111"/>
      <c r="I934" s="111"/>
    </row>
    <row r="935">
      <c r="A935" s="108"/>
      <c r="C935" s="108"/>
      <c r="E935" s="111"/>
      <c r="F935" s="111"/>
      <c r="G935" s="111"/>
      <c r="H935" s="111"/>
      <c r="I935" s="111"/>
    </row>
    <row r="936">
      <c r="A936" s="108"/>
      <c r="C936" s="108"/>
      <c r="E936" s="111"/>
      <c r="F936" s="111"/>
      <c r="G936" s="111"/>
      <c r="H936" s="111"/>
      <c r="I936" s="111"/>
    </row>
    <row r="937">
      <c r="A937" s="108"/>
      <c r="C937" s="108"/>
      <c r="E937" s="111"/>
      <c r="F937" s="111"/>
      <c r="G937" s="111"/>
      <c r="H937" s="111"/>
      <c r="I937" s="111"/>
    </row>
    <row r="938">
      <c r="A938" s="108"/>
      <c r="C938" s="108"/>
      <c r="E938" s="111"/>
      <c r="F938" s="111"/>
      <c r="G938" s="111"/>
      <c r="H938" s="111"/>
      <c r="I938" s="111"/>
    </row>
    <row r="939">
      <c r="A939" s="108"/>
      <c r="C939" s="108"/>
      <c r="E939" s="111"/>
      <c r="F939" s="111"/>
      <c r="G939" s="111"/>
      <c r="H939" s="111"/>
      <c r="I939" s="111"/>
    </row>
    <row r="940">
      <c r="A940" s="108"/>
      <c r="C940" s="108"/>
      <c r="E940" s="111"/>
      <c r="F940" s="111"/>
      <c r="G940" s="111"/>
      <c r="H940" s="111"/>
      <c r="I940" s="111"/>
    </row>
    <row r="941">
      <c r="A941" s="108"/>
      <c r="C941" s="108"/>
      <c r="E941" s="111"/>
      <c r="F941" s="111"/>
      <c r="G941" s="111"/>
      <c r="H941" s="111"/>
      <c r="I941" s="111"/>
    </row>
    <row r="942">
      <c r="A942" s="108"/>
      <c r="C942" s="108"/>
      <c r="E942" s="111"/>
      <c r="F942" s="111"/>
      <c r="G942" s="111"/>
      <c r="H942" s="111"/>
      <c r="I942" s="111"/>
    </row>
    <row r="943">
      <c r="A943" s="108"/>
      <c r="C943" s="108"/>
      <c r="E943" s="111"/>
      <c r="F943" s="111"/>
      <c r="G943" s="111"/>
      <c r="H943" s="111"/>
      <c r="I943" s="111"/>
    </row>
    <row r="944">
      <c r="A944" s="108"/>
      <c r="C944" s="108"/>
      <c r="E944" s="111"/>
      <c r="F944" s="111"/>
      <c r="G944" s="111"/>
      <c r="H944" s="111"/>
      <c r="I944" s="111"/>
    </row>
    <row r="945">
      <c r="A945" s="108"/>
      <c r="C945" s="108"/>
      <c r="E945" s="111"/>
      <c r="F945" s="111"/>
      <c r="G945" s="111"/>
      <c r="H945" s="111"/>
      <c r="I945" s="111"/>
    </row>
    <row r="946">
      <c r="A946" s="108"/>
      <c r="C946" s="108"/>
      <c r="E946" s="111"/>
      <c r="F946" s="111"/>
      <c r="G946" s="111"/>
      <c r="H946" s="111"/>
      <c r="I946" s="111"/>
    </row>
    <row r="947">
      <c r="A947" s="108"/>
      <c r="C947" s="108"/>
      <c r="E947" s="111"/>
      <c r="F947" s="111"/>
      <c r="G947" s="111"/>
      <c r="H947" s="111"/>
      <c r="I947" s="111"/>
    </row>
    <row r="948">
      <c r="A948" s="108"/>
      <c r="C948" s="108"/>
      <c r="E948" s="111"/>
      <c r="F948" s="111"/>
      <c r="G948" s="111"/>
      <c r="H948" s="111"/>
      <c r="I948" s="111"/>
    </row>
    <row r="949">
      <c r="A949" s="108"/>
      <c r="C949" s="108"/>
      <c r="E949" s="111"/>
      <c r="F949" s="111"/>
      <c r="G949" s="111"/>
      <c r="H949" s="111"/>
      <c r="I949" s="111"/>
    </row>
    <row r="950">
      <c r="A950" s="108"/>
      <c r="C950" s="108"/>
      <c r="E950" s="111"/>
      <c r="F950" s="111"/>
      <c r="G950" s="111"/>
      <c r="H950" s="111"/>
      <c r="I950" s="111"/>
    </row>
    <row r="951">
      <c r="A951" s="108"/>
      <c r="C951" s="108"/>
      <c r="E951" s="111"/>
      <c r="F951" s="111"/>
      <c r="G951" s="111"/>
      <c r="H951" s="111"/>
      <c r="I951" s="111"/>
    </row>
    <row r="952">
      <c r="A952" s="108"/>
      <c r="C952" s="108"/>
      <c r="E952" s="111"/>
      <c r="F952" s="111"/>
      <c r="G952" s="111"/>
      <c r="H952" s="111"/>
      <c r="I952" s="111"/>
    </row>
    <row r="953">
      <c r="A953" s="108"/>
      <c r="C953" s="108"/>
      <c r="E953" s="111"/>
      <c r="F953" s="111"/>
      <c r="G953" s="111"/>
      <c r="H953" s="111"/>
      <c r="I953" s="111"/>
    </row>
    <row r="954">
      <c r="A954" s="108"/>
      <c r="C954" s="108"/>
      <c r="E954" s="111"/>
      <c r="F954" s="111"/>
      <c r="G954" s="111"/>
      <c r="H954" s="111"/>
      <c r="I954" s="111"/>
    </row>
    <row r="955">
      <c r="A955" s="108"/>
      <c r="C955" s="108"/>
      <c r="E955" s="111"/>
      <c r="F955" s="111"/>
      <c r="G955" s="111"/>
      <c r="H955" s="111"/>
      <c r="I955" s="111"/>
    </row>
    <row r="956">
      <c r="A956" s="108"/>
      <c r="C956" s="108"/>
      <c r="E956" s="111"/>
      <c r="F956" s="111"/>
      <c r="G956" s="111"/>
      <c r="H956" s="111"/>
      <c r="I956" s="111"/>
    </row>
    <row r="957">
      <c r="A957" s="108"/>
      <c r="C957" s="108"/>
      <c r="E957" s="111"/>
      <c r="F957" s="111"/>
      <c r="G957" s="111"/>
      <c r="H957" s="111"/>
      <c r="I957" s="111"/>
    </row>
    <row r="958">
      <c r="A958" s="108"/>
      <c r="C958" s="108"/>
      <c r="E958" s="111"/>
      <c r="F958" s="111"/>
      <c r="G958" s="111"/>
      <c r="H958" s="111"/>
      <c r="I958" s="111"/>
    </row>
    <row r="959">
      <c r="A959" s="108"/>
      <c r="C959" s="108"/>
      <c r="E959" s="111"/>
      <c r="F959" s="111"/>
      <c r="G959" s="111"/>
      <c r="H959" s="111"/>
      <c r="I959" s="111"/>
    </row>
    <row r="960">
      <c r="A960" s="108"/>
      <c r="C960" s="108"/>
      <c r="E960" s="111"/>
      <c r="F960" s="111"/>
      <c r="G960" s="111"/>
      <c r="H960" s="111"/>
      <c r="I960" s="111"/>
    </row>
    <row r="961">
      <c r="A961" s="108"/>
      <c r="C961" s="108"/>
      <c r="E961" s="111"/>
      <c r="F961" s="111"/>
      <c r="G961" s="111"/>
      <c r="H961" s="111"/>
      <c r="I961" s="111"/>
    </row>
    <row r="962">
      <c r="A962" s="108"/>
      <c r="C962" s="108"/>
      <c r="E962" s="111"/>
      <c r="F962" s="111"/>
      <c r="G962" s="111"/>
      <c r="H962" s="111"/>
      <c r="I962" s="111"/>
    </row>
    <row r="963">
      <c r="A963" s="108"/>
      <c r="C963" s="108"/>
      <c r="E963" s="111"/>
      <c r="F963" s="111"/>
      <c r="G963" s="111"/>
      <c r="H963" s="111"/>
      <c r="I963" s="111"/>
    </row>
    <row r="964">
      <c r="A964" s="108"/>
      <c r="C964" s="108"/>
      <c r="E964" s="111"/>
      <c r="F964" s="111"/>
      <c r="G964" s="111"/>
      <c r="H964" s="111"/>
      <c r="I964" s="111"/>
    </row>
    <row r="965">
      <c r="A965" s="108"/>
      <c r="C965" s="108"/>
      <c r="E965" s="111"/>
      <c r="F965" s="111"/>
      <c r="G965" s="111"/>
      <c r="H965" s="111"/>
      <c r="I965" s="111"/>
    </row>
    <row r="966">
      <c r="A966" s="108"/>
      <c r="C966" s="108"/>
      <c r="E966" s="111"/>
      <c r="F966" s="111"/>
      <c r="G966" s="111"/>
      <c r="H966" s="111"/>
      <c r="I966" s="111"/>
    </row>
    <row r="967">
      <c r="A967" s="108"/>
      <c r="C967" s="108"/>
      <c r="E967" s="111"/>
      <c r="F967" s="111"/>
      <c r="G967" s="111"/>
      <c r="H967" s="111"/>
      <c r="I967" s="111"/>
    </row>
    <row r="968">
      <c r="A968" s="108"/>
      <c r="C968" s="108"/>
      <c r="E968" s="111"/>
      <c r="F968" s="111"/>
      <c r="G968" s="111"/>
      <c r="H968" s="111"/>
      <c r="I968" s="111"/>
    </row>
    <row r="969">
      <c r="A969" s="108"/>
      <c r="C969" s="108"/>
      <c r="E969" s="111"/>
      <c r="F969" s="111"/>
      <c r="G969" s="111"/>
      <c r="H969" s="111"/>
      <c r="I969" s="111"/>
    </row>
  </sheetData>
  <mergeCells count="3">
    <mergeCell ref="A1:A2"/>
    <mergeCell ref="D1:D969"/>
    <mergeCell ref="E1:I1"/>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2.13"/>
  </cols>
  <sheetData>
    <row r="1">
      <c r="A1" s="96" t="s">
        <v>2</v>
      </c>
      <c r="C1" s="97"/>
      <c r="D1" s="1"/>
      <c r="E1" s="98" t="s">
        <v>1</v>
      </c>
    </row>
    <row r="2">
      <c r="A2" s="17"/>
      <c r="B2" s="99" t="s">
        <v>3</v>
      </c>
      <c r="C2" s="100" t="s">
        <v>83</v>
      </c>
      <c r="E2" s="52" t="s">
        <v>4</v>
      </c>
      <c r="F2" s="52" t="s">
        <v>5</v>
      </c>
      <c r="G2" s="52" t="s">
        <v>6</v>
      </c>
      <c r="H2" s="52" t="s">
        <v>7</v>
      </c>
      <c r="I2" s="101" t="s">
        <v>8</v>
      </c>
    </row>
    <row r="3">
      <c r="A3" s="97">
        <v>3.0</v>
      </c>
      <c r="B3" s="21" t="s">
        <v>84</v>
      </c>
      <c r="C3" s="97">
        <v>1.0</v>
      </c>
      <c r="E3" s="102">
        <f>INDIRECT("'summary | ALG^({\gamma}) (high cost instances)'!F"&amp;ROW('summary | ALG^({gamma}) (high c'!F$14)+(ROW()-3) * 11)</f>
        <v>9000.3324</v>
      </c>
      <c r="F3" s="102">
        <f>INDIRECT("'summary | ALG^({\gamma}) (high cost instances)'!G"&amp;ROW('summary | ALG^({gamma}) (high c'!G$14)+(ROW()-3) * 11)</f>
        <v>9000.3124</v>
      </c>
      <c r="G3" s="102">
        <f>INDIRECT("'summary | ALG^({\gamma}) (high cost instances)'!H"&amp;ROW('summary | ALG^({gamma}) (high c'!H$14)+(ROW()-3) * 11)</f>
        <v>0.000174669133</v>
      </c>
      <c r="H3" s="102">
        <f>INDIRECT("'summary | ALG^({\gamma}) (high cost instances)'!I"&amp;ROW('summary | ALG^({gamma}) (high c'!I$14)+(ROW()-3) * 11)</f>
        <v>126.7190825</v>
      </c>
      <c r="I3" s="102">
        <f>INDIRECT("'summary | ALG^({\gamma}) (high cost instances)'!J"&amp;ROW('summary | ALG^({gamma}) (high c'!J$14)+(ROW()-3) * 11)</f>
        <v>1.214786834</v>
      </c>
    </row>
    <row r="4">
      <c r="A4" s="97"/>
      <c r="B4" s="21"/>
      <c r="C4" s="97">
        <v>2.0</v>
      </c>
      <c r="E4" s="102">
        <f>INDIRECT("'summary | ALG^({\gamma}) (high cost instances)'!F"&amp;ROW('summary | ALG^({gamma}) (high c'!F$14)+(ROW()-3) * 11)</f>
        <v>9227.0124</v>
      </c>
      <c r="F4" s="102">
        <f>INDIRECT("'summary | ALG^({\gamma}) (high cost instances)'!G"&amp;ROW('summary | ALG^({gamma}) (high c'!G$14)+(ROW()-3) * 11)</f>
        <v>9226.1724</v>
      </c>
      <c r="G4" s="102">
        <f>INDIRECT("'summary | ALG^({\gamma}) (high cost instances)'!H"&amp;ROW('summary | ALG^({gamma}) (high c'!H$14)+(ROW()-3) * 11)</f>
        <v>0.05676</v>
      </c>
      <c r="H4" s="102">
        <f>INDIRECT("'summary | ALG^({\gamma}) (high cost instances)'!I"&amp;ROW('summary | ALG^({gamma}) (high c'!I$14)+(ROW()-3) * 11)</f>
        <v>209.7717076</v>
      </c>
      <c r="I4" s="102">
        <f>INDIRECT("'summary | ALG^({\gamma}) (high cost instances)'!J"&amp;ROW('summary | ALG^({gamma}) (high c'!J$14)+(ROW()-3) * 11)</f>
        <v>1.183394818</v>
      </c>
    </row>
    <row r="5">
      <c r="A5" s="97"/>
      <c r="B5" s="21"/>
      <c r="C5" s="97">
        <v>3.0</v>
      </c>
      <c r="E5" s="102">
        <f>INDIRECT("'summary | ALG^({\gamma}) (high cost instances)'!F"&amp;ROW('summary | ALG^({gamma}) (high c'!F$14)+(ROW()-3) * 11)</f>
        <v>9500.4524</v>
      </c>
      <c r="F5" s="102">
        <f>INDIRECT("'summary | ALG^({\gamma}) (high cost instances)'!G"&amp;ROW('summary | ALG^({gamma}) (high c'!G$14)+(ROW()-3) * 11)</f>
        <v>9488.3324</v>
      </c>
      <c r="G5" s="102">
        <f>INDIRECT("'summary | ALG^({\gamma}) (high cost instances)'!H"&amp;ROW('summary | ALG^({gamma}) (high c'!H$14)+(ROW()-3) * 11)</f>
        <v>0.08138673045</v>
      </c>
      <c r="H5" s="102">
        <f>INDIRECT("'summary | ALG^({\gamma}) (high cost instances)'!I"&amp;ROW('summary | ALG^({gamma}) (high c'!I$14)+(ROW()-3) * 11)</f>
        <v>415.7855624</v>
      </c>
      <c r="I5" s="102">
        <f>INDIRECT("'summary | ALG^({\gamma}) (high cost instances)'!J"&amp;ROW('summary | ALG^({gamma}) (high c'!J$14)+(ROW()-3) * 11)</f>
        <v>1.159442846</v>
      </c>
    </row>
    <row r="6">
      <c r="A6" s="97"/>
      <c r="B6" s="21"/>
      <c r="C6" s="97">
        <v>4.0</v>
      </c>
      <c r="E6" s="102">
        <f>INDIRECT("'summary | ALG^({\gamma}) (high cost instances)'!F"&amp;ROW('summary | ALG^({gamma}) (high c'!F$14)+(ROW()-3) * 11)</f>
        <v>9959.11205</v>
      </c>
      <c r="F6" s="102">
        <f>INDIRECT("'summary | ALG^({\gamma}) (high cost instances)'!G"&amp;ROW('summary | ALG^({gamma}) (high c'!G$14)+(ROW()-3) * 11)</f>
        <v>9889.37205</v>
      </c>
      <c r="G6" s="102">
        <f>INDIRECT("'summary | ALG^({\gamma}) (high cost instances)'!H"&amp;ROW('summary | ALG^({gamma}) (high c'!H$14)+(ROW()-3) * 11)</f>
        <v>0.4630717263</v>
      </c>
      <c r="H6" s="102">
        <f>INDIRECT("'summary | ALG^({\gamma}) (high cost instances)'!I"&amp;ROW('summary | ALG^({gamma}) (high c'!I$14)+(ROW()-3) * 11)</f>
        <v>1566.590526</v>
      </c>
      <c r="I6" s="102">
        <f>INDIRECT("'summary | ALG^({\gamma}) (high cost instances)'!J"&amp;ROW('summary | ALG^({gamma}) (high c'!J$14)+(ROW()-3) * 11)</f>
        <v>1.163752292</v>
      </c>
    </row>
    <row r="7">
      <c r="A7" s="97"/>
      <c r="B7" s="21"/>
      <c r="C7" s="97">
        <v>5.0</v>
      </c>
      <c r="E7" s="102">
        <f>INDIRECT("'summary | ALG^({\gamma}) (high cost instances)'!F"&amp;ROW('summary | ALG^({gamma}) (high c'!F$14)+(ROW()-3) * 11)</f>
        <v>10541.8978</v>
      </c>
      <c r="F7" s="102">
        <f>INDIRECT("'summary | ALG^({\gamma}) (high cost instances)'!G"&amp;ROW('summary | ALG^({gamma}) (high c'!G$14)+(ROW()-3) * 11)</f>
        <v>10384.5378</v>
      </c>
      <c r="G7" s="102">
        <f>INDIRECT("'summary | ALG^({\gamma}) (high cost instances)'!H"&amp;ROW('summary | ALG^({gamma}) (high c'!H$14)+(ROW()-3) * 11)</f>
        <v>0.9189489958</v>
      </c>
      <c r="H7" s="102">
        <f>INDIRECT("'summary | ALG^({\gamma}) (high cost instances)'!I"&amp;ROW('summary | ALG^({gamma}) (high c'!I$14)+(ROW()-3) * 11)</f>
        <v>2140.343158</v>
      </c>
      <c r="I7" s="102">
        <f>INDIRECT("'summary | ALG^({\gamma}) (high cost instances)'!J"&amp;ROW('summary | ALG^({gamma}) (high c'!J$14)+(ROW()-3) * 11)</f>
        <v>1.215452419</v>
      </c>
    </row>
    <row r="8">
      <c r="A8" s="97"/>
      <c r="B8" s="21" t="s">
        <v>85</v>
      </c>
      <c r="C8" s="97">
        <v>1.0</v>
      </c>
      <c r="E8" s="103">
        <f>INDIRECT("'summary | ALG^({\gamma}) (high cost instances)'!L"&amp;ROW('summary | ALG^({gamma}) (high c'!L$14)+(ROW()-8) * 11)</f>
        <v>8310.774599</v>
      </c>
      <c r="F8" s="103">
        <f>INDIRECT("'summary | ALG^({\gamma}) (high cost instances)'!M"&amp;ROW('summary | ALG^({gamma}) (high c'!M$14)+(ROW()-8) * 11)</f>
        <v>8310.744599</v>
      </c>
      <c r="G8" s="103">
        <f>INDIRECT("'summary | ALG^({\gamma}) (high cost instances)'!N"&amp;ROW('summary | ALG^({gamma}) (high c'!N$14)+(ROW()-8) * 11)</f>
        <v>0.0002548097946</v>
      </c>
      <c r="H8" s="103">
        <f>INDIRECT("'summary | ALG^({\gamma}) (high cost instances)'!O"&amp;ROW('summary | ALG^({gamma}) (high c'!O$14)+(ROW()-8) * 11)</f>
        <v>202.3007942</v>
      </c>
      <c r="I8" s="103">
        <f>INDIRECT("'summary | ALG^({\gamma}) (high cost instances)'!P"&amp;ROW('summary | ALG^({gamma}) (high c'!P$14)+(ROW()-8) * 11)</f>
        <v>1.110215112</v>
      </c>
    </row>
    <row r="9">
      <c r="A9" s="97"/>
      <c r="B9" s="21"/>
      <c r="C9" s="97">
        <v>2.0</v>
      </c>
      <c r="E9" s="102">
        <f>INDIRECT("'summary | ALG^({\gamma}) (high cost instances)'!L"&amp;ROW('summary | ALG^({gamma}) (high c'!L$14)+(ROW()-8) * 11)</f>
        <v>8596.110399</v>
      </c>
      <c r="F9" s="102">
        <f>INDIRECT("'summary | ALG^({\gamma}) (high cost instances)'!M"&amp;ROW('summary | ALG^({gamma}) (high c'!M$14)+(ROW()-8) * 11)</f>
        <v>8588.988661</v>
      </c>
      <c r="G9" s="102">
        <f>INDIRECT("'summary | ALG^({\gamma}) (high cost instances)'!N"&amp;ROW('summary | ALG^({gamma}) (high c'!N$14)+(ROW()-8) * 11)</f>
        <v>0.0476920365</v>
      </c>
      <c r="H9" s="102">
        <f>INDIRECT("'summary | ALG^({\gamma}) (high cost instances)'!O"&amp;ROW('summary | ALG^({gamma}) (high c'!O$14)+(ROW()-8) * 11)</f>
        <v>365.8412133</v>
      </c>
      <c r="I9" s="102">
        <f>INDIRECT("'summary | ALG^({\gamma}) (high cost instances)'!P"&amp;ROW('summary | ALG^({gamma}) (high c'!P$14)+(ROW()-8) * 11)</f>
        <v>1.09662303</v>
      </c>
    </row>
    <row r="10">
      <c r="A10" s="97"/>
      <c r="B10" s="21"/>
      <c r="C10" s="97">
        <v>3.0</v>
      </c>
      <c r="E10" s="102">
        <f>INDIRECT("'summary | ALG^({\gamma}) (high cost instances)'!L"&amp;ROW('summary | ALG^({gamma}) (high c'!L$14)+(ROW()-8) * 11)</f>
        <v>8936.368195</v>
      </c>
      <c r="F10" s="102">
        <f>INDIRECT("'summary | ALG^({\gamma}) (high cost instances)'!M"&amp;ROW('summary | ALG^({gamma}) (high c'!M$14)+(ROW()-8) * 11)</f>
        <v>8872.310719</v>
      </c>
      <c r="G10" s="102">
        <f>INDIRECT("'summary | ALG^({\gamma}) (high cost instances)'!N"&amp;ROW('summary | ALG^({gamma}) (high c'!N$14)+(ROW()-8) * 11)</f>
        <v>0.4517611855</v>
      </c>
      <c r="H10" s="102">
        <f>INDIRECT("'summary | ALG^({\gamma}) (high cost instances)'!O"&amp;ROW('summary | ALG^({gamma}) (high c'!O$14)+(ROW()-8) * 11)</f>
        <v>1307.482096</v>
      </c>
      <c r="I10" s="102">
        <f>INDIRECT("'summary | ALG^({\gamma}) (high cost instances)'!P"&amp;ROW('summary | ALG^({gamma}) (high c'!P$14)+(ROW()-8) * 11)</f>
        <v>1.082928706</v>
      </c>
    </row>
    <row r="11">
      <c r="A11" s="97"/>
      <c r="B11" s="21"/>
      <c r="C11" s="97">
        <v>4.0</v>
      </c>
      <c r="E11" s="102">
        <f>INDIRECT("'summary | ALG^({\gamma}) (high cost instances)'!L"&amp;ROW('summary | ALG^({gamma}) (high c'!L$14)+(ROW()-8) * 11)</f>
        <v>9453.6986</v>
      </c>
      <c r="F11" s="102">
        <f>INDIRECT("'summary | ALG^({\gamma}) (high cost instances)'!M"&amp;ROW('summary | ALG^({gamma}) (high c'!M$14)+(ROW()-8) * 11)</f>
        <v>9248.48862</v>
      </c>
      <c r="G11" s="102">
        <f>INDIRECT("'summary | ALG^({\gamma}) (high cost instances)'!N"&amp;ROW('summary | ALG^({gamma}) (high c'!N$14)+(ROW()-8) * 11)</f>
        <v>1.458796374</v>
      </c>
      <c r="H11" s="102">
        <f>INDIRECT("'summary | ALG^({\gamma}) (high cost instances)'!O"&amp;ROW('summary | ALG^({gamma}) (high c'!O$14)+(ROW()-8) * 11)</f>
        <v>2555.081084</v>
      </c>
      <c r="I11" s="102">
        <f>INDIRECT("'summary | ALG^({\gamma}) (high cost instances)'!P"&amp;ROW('summary | ALG^({gamma}) (high c'!P$14)+(ROW()-8) * 11)</f>
        <v>1.100101251</v>
      </c>
    </row>
    <row r="12">
      <c r="A12" s="97"/>
      <c r="B12" s="21"/>
      <c r="C12" s="97">
        <v>5.0</v>
      </c>
      <c r="E12" s="102">
        <f>INDIRECT("'summary | ALG^({\gamma}) (high cost instances)'!L"&amp;ROW('summary | ALG^({gamma}) (high c'!L$14)+(ROW()-8) * 11)</f>
        <v>10031.52834</v>
      </c>
      <c r="F12" s="102">
        <f>INDIRECT("'summary | ALG^({\gamma}) (high cost instances)'!M"&amp;ROW('summary | ALG^({gamma}) (high c'!M$14)+(ROW()-8) * 11)</f>
        <v>9641.826062</v>
      </c>
      <c r="G12" s="102">
        <f>INDIRECT("'summary | ALG^({\gamma}) (high cost instances)'!N"&amp;ROW('summary | ALG^({gamma}) (high c'!N$14)+(ROW()-8) * 11)</f>
        <v>2.504909609</v>
      </c>
      <c r="H12" s="102">
        <f>INDIRECT("'summary | ALG^({\gamma}) (high cost instances)'!O"&amp;ROW('summary | ALG^({gamma}) (high c'!O$14)+(ROW()-8) * 11)</f>
        <v>3220.483363</v>
      </c>
      <c r="I12" s="102">
        <f>INDIRECT("'summary | ALG^({\gamma}) (high cost instances)'!P"&amp;ROW('summary | ALG^({gamma}) (high c'!P$14)+(ROW()-8) * 11)</f>
        <v>1.133656548</v>
      </c>
    </row>
    <row r="13">
      <c r="A13" s="97"/>
      <c r="B13" s="21" t="s">
        <v>86</v>
      </c>
      <c r="C13" s="97">
        <v>1.0</v>
      </c>
      <c r="E13" s="103">
        <f>INDIRECT("'summary | ALG^({\gamma}) (high cost instances)'!AJ"&amp;ROW('summary | ALG^({gamma}) (high c'!AJ$14)+(ROW()-13) * 11)</f>
        <v>8282.0666</v>
      </c>
      <c r="F13" s="103">
        <f>INDIRECT("'summary | ALG^({\gamma}) (high cost instances)'!AK"&amp;ROW('summary | ALG^({gamma}) (high c'!AK$14)+(ROW()-13) * 11)</f>
        <v>8278.7666</v>
      </c>
      <c r="G13" s="103">
        <f>INDIRECT("'summary | ALG^({\gamma}) (high cost instances)'!AL"&amp;ROW('summary | ALG^({gamma}) (high c'!AL$14)+(ROW()-13) * 11)</f>
        <v>0.02316388457</v>
      </c>
      <c r="H13" s="103">
        <f>INDIRECT("'summary | ALG^({\gamma}) (high cost instances)'!AM"&amp;ROW('summary | ALG^({gamma}) (high c'!AM$14)+(ROW()-13) * 11)</f>
        <v>510.6606376</v>
      </c>
      <c r="I13" s="103">
        <f>INDIRECT("'summary | ALG^({\gamma}) (high cost instances)'!AN"&amp;ROW('summary | ALG^({gamma}) (high c'!AN$14)+(ROW()-13) * 11)</f>
        <v>1.10427598</v>
      </c>
    </row>
    <row r="14">
      <c r="A14" s="97"/>
      <c r="B14" s="21"/>
      <c r="C14" s="97">
        <v>2.0</v>
      </c>
      <c r="E14" s="102">
        <f>INDIRECT("'summary | ALG^({\gamma}) (high cost instances)'!AJ"&amp;ROW('summary | ALG^({gamma}) (high c'!AJ$14)+(ROW()-13) * 11)</f>
        <v>8510.2742</v>
      </c>
      <c r="F14" s="102">
        <f>INDIRECT("'summary | ALG^({\gamma}) (high cost instances)'!AK"&amp;ROW('summary | ALG^({gamma}) (high c'!AK$14)+(ROW()-13) * 11)</f>
        <v>8506.5942</v>
      </c>
      <c r="G14" s="102">
        <f>INDIRECT("'summary | ALG^({\gamma}) (high cost instances)'!AL"&amp;ROW('summary | ALG^({gamma}) (high c'!AL$14)+(ROW()-13) * 11)</f>
        <v>0.02634361851</v>
      </c>
      <c r="H14" s="102">
        <f>INDIRECT("'summary | ALG^({\gamma}) (high cost instances)'!AM"&amp;ROW('summary | ALG^({gamma}) (high c'!AM$14)+(ROW()-13) * 11)</f>
        <v>672.8107699</v>
      </c>
      <c r="I14" s="102">
        <f>INDIRECT("'summary | ALG^({\gamma}) (high cost instances)'!AN"&amp;ROW('summary | ALG^({gamma}) (high c'!AN$14)+(ROW()-13) * 11)</f>
        <v>1.079102787</v>
      </c>
    </row>
    <row r="15">
      <c r="A15" s="97"/>
      <c r="B15" s="21"/>
      <c r="C15" s="97">
        <v>3.0</v>
      </c>
      <c r="E15" s="102">
        <f>INDIRECT("'summary | ALG^({\gamma}) (high cost instances)'!AJ"&amp;ROW('summary | ALG^({gamma}) (high c'!AJ$14)+(ROW()-13) * 11)</f>
        <v>8989.8794</v>
      </c>
      <c r="F15" s="102">
        <f>INDIRECT("'summary | ALG^({\gamma}) (high cost instances)'!AK"&amp;ROW('summary | ALG^({gamma}) (high c'!AK$14)+(ROW()-13) * 11)</f>
        <v>8987.2794</v>
      </c>
      <c r="G15" s="102">
        <f>INDIRECT("'summary | ALG^({\gamma}) (high cost instances)'!AL"&amp;ROW('summary | ALG^({gamma}) (high c'!AL$14)+(ROW()-13) * 11)</f>
        <v>0.01737738548</v>
      </c>
      <c r="H15" s="102">
        <f>INDIRECT("'summary | ALG^({\gamma}) (high cost instances)'!AM"&amp;ROW('summary | ALG^({gamma}) (high c'!AM$14)+(ROW()-13) * 11)</f>
        <v>1495.065369</v>
      </c>
      <c r="I15" s="102">
        <f>INDIRECT("'summary | ALG^({\gamma}) (high cost instances)'!AN"&amp;ROW('summary | ALG^({gamma}) (high c'!AN$14)+(ROW()-13) * 11)</f>
        <v>1.089697673</v>
      </c>
    </row>
    <row r="16">
      <c r="A16" s="97"/>
      <c r="B16" s="21"/>
      <c r="C16" s="97">
        <v>4.0</v>
      </c>
      <c r="E16" s="102">
        <f>INDIRECT("'summary | ALG^({\gamma}) (high cost instances)'!AJ"&amp;ROW('summary | ALG^({gamma}) (high c'!AJ$14)+(ROW()-13) * 11)</f>
        <v>9400.218</v>
      </c>
      <c r="F16" s="102">
        <f>INDIRECT("'summary | ALG^({\gamma}) (high cost instances)'!AK"&amp;ROW('summary | ALG^({gamma}) (high c'!AK$14)+(ROW()-13) * 11)</f>
        <v>9397.558</v>
      </c>
      <c r="G16" s="102">
        <f>INDIRECT("'summary | ALG^({\gamma}) (high cost instances)'!AL"&amp;ROW('summary | ALG^({gamma}) (high c'!AL$14)+(ROW()-13) * 11)</f>
        <v>0.01711026635</v>
      </c>
      <c r="H16" s="102">
        <f>INDIRECT("'summary | ALG^({\gamma}) (high cost instances)'!AM"&amp;ROW('summary | ALG^({gamma}) (high c'!AM$14)+(ROW()-13) * 11)</f>
        <v>2111.187246</v>
      </c>
      <c r="I16" s="102">
        <f>INDIRECT("'summary | ALG^({\gamma}) (high cost instances)'!AN"&amp;ROW('summary | ALG^({gamma}) (high c'!AN$14)+(ROW()-13) * 11)</f>
        <v>1.08821551</v>
      </c>
    </row>
    <row r="17">
      <c r="A17" s="97"/>
      <c r="B17" s="21"/>
      <c r="C17" s="97">
        <v>5.0</v>
      </c>
      <c r="E17" s="102">
        <f>INDIRECT("'summary | ALG^({\gamma}) (high cost instances)'!AJ"&amp;ROW('summary | ALG^({gamma}) (high c'!AJ$14)+(ROW()-13) * 11)</f>
        <v>9887.658599</v>
      </c>
      <c r="F17" s="102">
        <f>INDIRECT("'summary | ALG^({\gamma}) (high cost instances)'!AK"&amp;ROW('summary | ALG^({gamma}) (high c'!AK$14)+(ROW()-13) * 11)</f>
        <v>9882.098599</v>
      </c>
      <c r="G17" s="102">
        <f>INDIRECT("'summary | ALG^({\gamma}) (high cost instances)'!AL"&amp;ROW('summary | ALG^({gamma}) (high c'!AL$14)+(ROW()-13) * 11)</f>
        <v>0.04954748511</v>
      </c>
      <c r="H17" s="102">
        <f>INDIRECT("'summary | ALG^({\gamma}) (high cost instances)'!AM"&amp;ROW('summary | ALG^({gamma}) (high c'!AM$14)+(ROW()-13) * 11)</f>
        <v>2422.122479</v>
      </c>
      <c r="I17" s="102">
        <f>INDIRECT("'summary | ALG^({\gamma}) (high cost instances)'!AN"&amp;ROW('summary | ALG^({gamma}) (high c'!AN$14)+(ROW()-13) * 11)</f>
        <v>1.113848766</v>
      </c>
    </row>
    <row r="18">
      <c r="A18" s="97"/>
      <c r="B18" s="104" t="s">
        <v>87</v>
      </c>
      <c r="C18" s="97">
        <v>1.0</v>
      </c>
      <c r="E18" s="103">
        <f>INDIRECT("'summary | ALG^({\gamma}) (high cost instances)'!AV"&amp;ROW('summary | ALG^({gamma}) (high c'!AV$14)+(ROW()-18) * 11)</f>
        <v>8991.0682</v>
      </c>
      <c r="F18" s="103">
        <f>INDIRECT("'summary | ALG^({\gamma}) (high cost instances)'!AW"&amp;ROW('summary | ALG^({gamma}) (high c'!AW$14)+(ROW()-18) * 11)</f>
        <v>8991.0482</v>
      </c>
      <c r="G18" s="103">
        <f>INDIRECT("'summary | ALG^({\gamma}) (high cost instances)'!AX"&amp;ROW('summary | ALG^({gamma}) (high c'!AX$14)+(ROW()-18) * 11)</f>
        <v>0.00017278558</v>
      </c>
      <c r="H18" s="103">
        <f>INDIRECT("'summary | ALG^({\gamma}) (high cost instances)'!AY"&amp;ROW('summary | ALG^({gamma}) (high c'!AY$14)+(ROW()-18) * 11)</f>
        <v>109.0082581</v>
      </c>
      <c r="I18" s="103">
        <f>INDIRECT("'summary | ALG^({\gamma}) (high cost instances)'!AZ"&amp;ROW('summary | ALG^({gamma}) (high c'!AZ$14)+(ROW()-18) * 11)</f>
        <v>1.211045544</v>
      </c>
    </row>
    <row r="19">
      <c r="A19" s="97"/>
      <c r="B19" s="21"/>
      <c r="C19" s="97">
        <v>2.0</v>
      </c>
      <c r="E19" s="21">
        <f>INDIRECT("'summary | ALG^({\gamma}) (high cost instances)'!AV"&amp;ROW('summary | ALG^({gamma}) (high c'!AV$14)+(ROW()-18) * 11)</f>
        <v>9187.9434</v>
      </c>
      <c r="F19" s="63">
        <f>INDIRECT("'summary | ALG^({\gamma}) (high cost instances)'!AW"&amp;ROW('summary | ALG^({gamma}) (high c'!AW$14)+(ROW()-18) * 11)</f>
        <v>9187.9434</v>
      </c>
      <c r="G19" s="63">
        <f>INDIRECT("'summary | ALG^({\gamma}) (high cost instances)'!AX"&amp;ROW('summary | ALG^({gamma}) (high c'!AX$14)+(ROW()-18) * 11)</f>
        <v>0</v>
      </c>
      <c r="H19" s="63">
        <f>INDIRECT("'summary | ALG^({\gamma}) (high cost instances)'!AY"&amp;ROW('summary | ALG^({gamma}) (high c'!AY$14)+(ROW()-18) * 11)</f>
        <v>213.758441</v>
      </c>
      <c r="I19" s="63">
        <f>INDIRECT("'summary | ALG^({\gamma}) (high cost instances)'!AZ"&amp;ROW('summary | ALG^({gamma}) (high c'!AZ$14)+(ROW()-18) * 11)</f>
        <v>1.171695193</v>
      </c>
    </row>
    <row r="20">
      <c r="A20" s="97"/>
      <c r="B20" s="21"/>
      <c r="C20" s="97">
        <v>3.0</v>
      </c>
      <c r="E20" s="21">
        <f>INDIRECT("'summary | ALG^({\gamma}) (high cost instances)'!AV"&amp;ROW('summary | ALG^({gamma}) (high c'!AV$14)+(ROW()-18) * 11)</f>
        <v>9503.0954</v>
      </c>
      <c r="F20" s="63">
        <f>INDIRECT("'summary | ALG^({\gamma}) (high cost instances)'!AW"&amp;ROW('summary | ALG^({gamma}) (high c'!AW$14)+(ROW()-18) * 11)</f>
        <v>9493.7154</v>
      </c>
      <c r="G20" s="63">
        <f>INDIRECT("'summary | ALG^({\gamma}) (high cost instances)'!AX"&amp;ROW('summary | ALG^({gamma}) (high c'!AX$14)+(ROW()-18) * 11)</f>
        <v>0.06267105532</v>
      </c>
      <c r="H20" s="63">
        <f>INDIRECT("'summary | ALG^({\gamma}) (high cost instances)'!AY"&amp;ROW('summary | ALG^({gamma}) (high c'!AY$14)+(ROW()-18) * 11)</f>
        <v>640.7208549</v>
      </c>
      <c r="I20" s="63">
        <f>INDIRECT("'summary | ALG^({\gamma}) (high cost instances)'!AZ"&amp;ROW('summary | ALG^({gamma}) (high c'!AZ$14)+(ROW()-18) * 11)</f>
        <v>1.158398207</v>
      </c>
    </row>
    <row r="21">
      <c r="A21" s="97"/>
      <c r="B21" s="21"/>
      <c r="C21" s="97">
        <v>4.0</v>
      </c>
      <c r="E21" s="21">
        <f>INDIRECT("'summary | ALG^({\gamma}) (high cost instances)'!AV"&amp;ROW('summary | ALG^({gamma}) (high c'!AV$14)+(ROW()-18) * 11)</f>
        <v>9945.7222</v>
      </c>
      <c r="F21" s="63">
        <f>INDIRECT("'summary | ALG^({\gamma}) (high cost instances)'!AW"&amp;ROW('summary | ALG^({gamma}) (high c'!AW$14)+(ROW()-18) * 11)</f>
        <v>9873.4822</v>
      </c>
      <c r="G21" s="63">
        <f>INDIRECT("'summary | ALG^({\gamma}) (high cost instances)'!AX"&amp;ROW('summary | ALG^({gamma}) (high c'!AX$14)+(ROW()-18) * 11)</f>
        <v>0.4803044179</v>
      </c>
      <c r="H21" s="63">
        <f>INDIRECT("'summary | ALG^({\gamma}) (high cost instances)'!AY"&amp;ROW('summary | ALG^({gamma}) (high c'!AY$14)+(ROW()-18) * 11)</f>
        <v>1674.858417</v>
      </c>
      <c r="I21" s="63">
        <f>INDIRECT("'summary | ALG^({\gamma}) (high cost instances)'!AZ"&amp;ROW('summary | ALG^({gamma}) (high c'!AZ$14)+(ROW()-18) * 11)</f>
        <v>1.159361544</v>
      </c>
    </row>
    <row r="22">
      <c r="A22" s="97"/>
      <c r="B22" s="21"/>
      <c r="C22" s="97">
        <v>5.0</v>
      </c>
      <c r="E22" s="21">
        <f>INDIRECT("'summary | ALG^({\gamma}) (high cost instances)'!AV"&amp;ROW('summary | ALG^({gamma}) (high c'!AV$14)+(ROW()-18) * 11)</f>
        <v>10403.75287</v>
      </c>
      <c r="F22" s="63">
        <f>INDIRECT("'summary | ALG^({\gamma}) (high cost instances)'!AW"&amp;ROW('summary | ALG^({gamma}) (high c'!AW$14)+(ROW()-18) * 11)</f>
        <v>10245.39287</v>
      </c>
      <c r="G22" s="63">
        <f>INDIRECT("'summary | ALG^({\gamma}) (high cost instances)'!AX"&amp;ROW('summary | ALG^({gamma}) (high c'!AX$14)+(ROW()-18) * 11)</f>
        <v>0.9029195086</v>
      </c>
      <c r="H22" s="63">
        <f>INDIRECT("'summary | ALG^({\gamma}) (high cost instances)'!AY"&amp;ROW('summary | ALG^({gamma}) (high c'!AY$14)+(ROW()-18) * 11)</f>
        <v>2225.398725</v>
      </c>
      <c r="I22" s="63">
        <f>INDIRECT("'summary | ALG^({\gamma}) (high cost instances)'!AZ"&amp;ROW('summary | ALG^({gamma}) (high c'!AZ$14)+(ROW()-18) * 11)</f>
        <v>1.174242738</v>
      </c>
    </row>
    <row r="23">
      <c r="A23" s="105">
        <v>6.0</v>
      </c>
      <c r="B23" s="106" t="s">
        <v>84</v>
      </c>
      <c r="C23" s="105">
        <v>1.0</v>
      </c>
      <c r="E23" s="103">
        <f>INDIRECT("'summary | ALG^({\gamma}) (high cost instances)'!F"&amp;ROW('summary | ALG^({gamma}) (high c'!F$66)+(ROW()-23) * 7)</f>
        <v>15392.75067</v>
      </c>
      <c r="F23" s="103">
        <f>INDIRECT("'summary | ALG^({\gamma}) (high cost instances)'!G"&amp;ROW('summary | ALG^({gamma}) (high c'!G$66)+(ROW()-23) * 7)</f>
        <v>15392.75067</v>
      </c>
      <c r="G23" s="103">
        <f>INDIRECT("'summary | ALG^({\gamma}) (high cost instances)'!H"&amp;ROW('summary | ALG^({gamma}) (high c'!H$66)+(ROW()-23) * 7)</f>
        <v>0</v>
      </c>
      <c r="H23" s="103">
        <f>INDIRECT("'summary | ALG^({\gamma}) (high cost instances)'!I"&amp;ROW('summary | ALG^({gamma}) (high c'!I$66)+(ROW()-23) * 7)</f>
        <v>1.668419003</v>
      </c>
      <c r="I23" s="103">
        <f>INDIRECT("'summary | ALG^({\gamma}) (high cost instances)'!J"&amp;ROW('summary | ALG^({gamma}) (high c'!J$66)+(ROW()-23) * 7)</f>
        <v>1.323943546</v>
      </c>
    </row>
    <row r="24">
      <c r="A24" s="97"/>
      <c r="B24" s="21"/>
      <c r="C24" s="97">
        <v>2.0</v>
      </c>
      <c r="E24" s="102">
        <f>INDIRECT("'summary | ALG^({\gamma}) (high cost instances)'!F"&amp;ROW('summary | ALG^({gamma}) (high c'!F$66)+(ROW()-23) * 7)</f>
        <v>16339.65067</v>
      </c>
      <c r="F24" s="102">
        <f>INDIRECT("'summary | ALG^({\gamma}) (high cost instances)'!G"&amp;ROW('summary | ALG^({gamma}) (high c'!G$66)+(ROW()-23) * 7)</f>
        <v>16339.65067</v>
      </c>
      <c r="G24" s="102">
        <f>INDIRECT("'summary | ALG^({\gamma}) (high cost instances)'!H"&amp;ROW('summary | ALG^({gamma}) (high c'!H$66)+(ROW()-23) * 7)</f>
        <v>0</v>
      </c>
      <c r="H24" s="102">
        <f>INDIRECT("'summary | ALG^({\gamma}) (high cost instances)'!I"&amp;ROW('summary | ALG^({gamma}) (high c'!I$66)+(ROW()-23) * 7)</f>
        <v>15.61135132</v>
      </c>
      <c r="I24" s="102">
        <f>INDIRECT("'summary | ALG^({\gamma}) (high cost instances)'!J"&amp;ROW('summary | ALG^({gamma}) (high c'!J$66)+(ROW()-23) * 7)</f>
        <v>1.305967103</v>
      </c>
    </row>
    <row r="25">
      <c r="A25" s="97"/>
      <c r="B25" s="21"/>
      <c r="C25" s="97">
        <v>3.0</v>
      </c>
      <c r="E25" s="102">
        <f>INDIRECT("'summary | ALG^({\gamma}) (high cost instances)'!F"&amp;ROW('summary | ALG^({gamma}) (high c'!F$66)+(ROW()-23) * 7)</f>
        <v>17296.71733</v>
      </c>
      <c r="F25" s="102">
        <f>INDIRECT("'summary | ALG^({\gamma}) (high cost instances)'!G"&amp;ROW('summary | ALG^({gamma}) (high c'!G$66)+(ROW()-23) * 7)</f>
        <v>17296.71733</v>
      </c>
      <c r="G25" s="102">
        <f>INDIRECT("'summary | ALG^({\gamma}) (high cost instances)'!H"&amp;ROW('summary | ALG^({gamma}) (high c'!H$66)+(ROW()-23) * 7)</f>
        <v>0</v>
      </c>
      <c r="H25" s="102">
        <f>INDIRECT("'summary | ALG^({\gamma}) (high cost instances)'!I"&amp;ROW('summary | ALG^({gamma}) (high c'!I$66)+(ROW()-23) * 7)</f>
        <v>81.86187703</v>
      </c>
      <c r="I25" s="102">
        <f>INDIRECT("'summary | ALG^({\gamma}) (high cost instances)'!J"&amp;ROW('summary | ALG^({gamma}) (high c'!J$66)+(ROW()-23) * 7)</f>
        <v>1.294131803</v>
      </c>
    </row>
    <row r="26">
      <c r="A26" s="107"/>
      <c r="B26" s="21"/>
      <c r="C26" s="97">
        <v>4.0</v>
      </c>
      <c r="E26" s="102">
        <f>INDIRECT("'summary | ALG^({\gamma}) (high cost instances)'!F"&amp;ROW('summary | ALG^({gamma}) (high c'!F$66)+(ROW()-23) * 7)</f>
        <v>18486.85067</v>
      </c>
      <c r="F26" s="102">
        <f>INDIRECT("'summary | ALG^({\gamma}) (high cost instances)'!G"&amp;ROW('summary | ALG^({gamma}) (high c'!G$66)+(ROW()-23) * 7)</f>
        <v>18481.35067</v>
      </c>
      <c r="G26" s="102">
        <f>INDIRECT("'summary | ALG^({\gamma}) (high cost instances)'!H"&amp;ROW('summary | ALG^({gamma}) (high c'!H$66)+(ROW()-23) * 7)</f>
        <v>0.02359401369</v>
      </c>
      <c r="H26" s="102">
        <f>INDIRECT("'summary | ALG^({\gamma}) (high cost instances)'!I"&amp;ROW('summary | ALG^({gamma}) (high c'!I$66)+(ROW()-23) * 7)</f>
        <v>645.5403968</v>
      </c>
      <c r="I26" s="102">
        <f>INDIRECT("'summary | ALG^({\gamma}) (high cost instances)'!J"&amp;ROW('summary | ALG^({gamma}) (high c'!J$66)+(ROW()-23) * 7)</f>
        <v>1.310820446</v>
      </c>
    </row>
    <row r="27">
      <c r="A27" s="97"/>
      <c r="B27" s="21"/>
      <c r="C27" s="97">
        <v>5.0</v>
      </c>
      <c r="E27" s="102">
        <f>INDIRECT("'summary | ALG^({\gamma}) (high cost instances)'!F"&amp;ROW('summary | ALG^({gamma}) (high c'!F$66)+(ROW()-23) * 7)</f>
        <v>20029.116</v>
      </c>
      <c r="F27" s="102">
        <f>INDIRECT("'summary | ALG^({\gamma}) (high cost instances)'!G"&amp;ROW('summary | ALG^({gamma}) (high c'!G$66)+(ROW()-23) * 7)</f>
        <v>19994.78326</v>
      </c>
      <c r="G27" s="102">
        <f>INDIRECT("'summary | ALG^({\gamma}) (high cost instances)'!H"&amp;ROW('summary | ALG^({gamma}) (high c'!H$66)+(ROW()-23) * 7)</f>
        <v>0.1346436641</v>
      </c>
      <c r="H27" s="102">
        <f>INDIRECT("'summary | ALG^({\gamma}) (high cost instances)'!I"&amp;ROW('summary | ALG^({gamma}) (high c'!I$66)+(ROW()-23) * 7)</f>
        <v>898.6969632</v>
      </c>
      <c r="I27" s="102">
        <f>INDIRECT("'summary | ALG^({\gamma}) (high cost instances)'!J"&amp;ROW('summary | ALG^({gamma}) (high c'!J$66)+(ROW()-23) * 7)</f>
        <v>1.342606164</v>
      </c>
    </row>
    <row r="28">
      <c r="A28" s="97"/>
      <c r="B28" s="21" t="s">
        <v>85</v>
      </c>
      <c r="C28" s="97">
        <v>1.0</v>
      </c>
      <c r="E28" s="103">
        <f>INDIRECT("'summary | ALG^({\gamma}) (high cost instances)'!L"&amp;ROW('summary | ALG^({gamma}) (high c'!L$66)+(ROW()-28) * 7)</f>
        <v>14045.20367</v>
      </c>
      <c r="F28" s="103">
        <f>INDIRECT("'summary | ALG^({\gamma}) (high cost instances)'!M"&amp;ROW('summary | ALG^({gamma}) (high c'!M$66)+(ROW()-28) * 7)</f>
        <v>14045.20367</v>
      </c>
      <c r="G28" s="103">
        <f>INDIRECT("'summary | ALG^({\gamma}) (high cost instances)'!N"&amp;ROW('summary | ALG^({gamma}) (high c'!N$66)+(ROW()-28) * 7)</f>
        <v>0</v>
      </c>
      <c r="H28" s="103">
        <f>INDIRECT("'summary | ALG^({\gamma}) (high cost instances)'!O"&amp;ROW('summary | ALG^({gamma}) (high c'!O$66)+(ROW()-28) * 7)</f>
        <v>5.397309963</v>
      </c>
      <c r="I28" s="103">
        <f>INDIRECT("'summary | ALG^({\gamma}) (high cost instances)'!P"&amp;ROW('summary | ALG^({gamma}) (high c'!P$66)+(ROW()-28) * 7)</f>
        <v>1.206255105</v>
      </c>
    </row>
    <row r="29">
      <c r="A29" s="97"/>
      <c r="B29" s="21"/>
      <c r="C29" s="97">
        <v>2.0</v>
      </c>
      <c r="E29" s="102">
        <f>INDIRECT("'summary | ALG^({\gamma}) (high cost instances)'!L"&amp;ROW('summary | ALG^({gamma}) (high c'!L$66)+(ROW()-28) * 7)</f>
        <v>14619.56733</v>
      </c>
      <c r="F29" s="102">
        <f>INDIRECT("'summary | ALG^({\gamma}) (high cost instances)'!M"&amp;ROW('summary | ALG^({gamma}) (high c'!M$66)+(ROW()-28) * 7)</f>
        <v>14619.56733</v>
      </c>
      <c r="G29" s="102">
        <f>INDIRECT("'summary | ALG^({\gamma}) (high cost instances)'!N"&amp;ROW('summary | ALG^({gamma}) (high c'!N$66)+(ROW()-28) * 7)</f>
        <v>0</v>
      </c>
      <c r="H29" s="102">
        <f>INDIRECT("'summary | ALG^({\gamma}) (high cost instances)'!O"&amp;ROW('summary | ALG^({gamma}) (high c'!O$66)+(ROW()-28) * 7)</f>
        <v>84.17885583</v>
      </c>
      <c r="I29" s="102">
        <f>INDIRECT("'summary | ALG^({\gamma}) (high cost instances)'!P"&amp;ROW('summary | ALG^({gamma}) (high c'!P$66)+(ROW()-28) * 7)</f>
        <v>1.168042234</v>
      </c>
    </row>
    <row r="30">
      <c r="A30" s="97"/>
      <c r="B30" s="21"/>
      <c r="C30" s="97">
        <v>3.0</v>
      </c>
      <c r="E30" s="102">
        <f>INDIRECT("'summary | ALG^({\gamma}) (high cost instances)'!L"&amp;ROW('summary | ALG^({gamma}) (high c'!L$66)+(ROW()-28) * 7)</f>
        <v>15439.78833</v>
      </c>
      <c r="F30" s="102">
        <f>INDIRECT("'summary | ALG^({\gamma}) (high cost instances)'!M"&amp;ROW('summary | ALG^({gamma}) (high c'!M$66)+(ROW()-28) * 7)</f>
        <v>15431.61087</v>
      </c>
      <c r="G30" s="102">
        <f>INDIRECT("'summary | ALG^({\gamma}) (high cost instances)'!N"&amp;ROW('summary | ALG^({gamma}) (high c'!N$66)+(ROW()-28) * 7)</f>
        <v>0.03262860339</v>
      </c>
      <c r="H30" s="102">
        <f>INDIRECT("'summary | ALG^({\gamma}) (high cost instances)'!O"&amp;ROW('summary | ALG^({gamma}) (high c'!O$66)+(ROW()-28) * 7)</f>
        <v>625.8093101</v>
      </c>
      <c r="I30" s="102">
        <f>INDIRECT("'summary | ALG^({\gamma}) (high cost instances)'!P"&amp;ROW('summary | ALG^({gamma}) (high c'!P$66)+(ROW()-28) * 7)</f>
        <v>1.146869932</v>
      </c>
    </row>
    <row r="31">
      <c r="A31" s="108"/>
      <c r="B31" s="21"/>
      <c r="C31" s="97">
        <v>4.0</v>
      </c>
      <c r="E31" s="102">
        <f>INDIRECT("'summary | ALG^({\gamma}) (high cost instances)'!L"&amp;ROW('summary | ALG^({gamma}) (high c'!L$66)+(ROW()-28) * 7)</f>
        <v>16838.19766</v>
      </c>
      <c r="F31" s="102">
        <f>INDIRECT("'summary | ALG^({\gamma}) (high cost instances)'!M"&amp;ROW('summary | ALG^({gamma}) (high c'!M$66)+(ROW()-28) * 7)</f>
        <v>16771.99206</v>
      </c>
      <c r="G31" s="102">
        <f>INDIRECT("'summary | ALG^({\gamma}) (high cost instances)'!N"&amp;ROW('summary | ALG^({gamma}) (high c'!N$66)+(ROW()-28) * 7)</f>
        <v>0.2953184724</v>
      </c>
      <c r="H31" s="102">
        <f>INDIRECT("'summary | ALG^({\gamma}) (high cost instances)'!O"&amp;ROW('summary | ALG^({gamma}) (high c'!O$66)+(ROW()-28) * 7)</f>
        <v>1489.598905</v>
      </c>
      <c r="I31" s="102">
        <f>INDIRECT("'summary | ALG^({\gamma}) (high cost instances)'!P"&amp;ROW('summary | ALG^({gamma}) (high c'!P$66)+(ROW()-28) * 7)</f>
        <v>1.192760945</v>
      </c>
    </row>
    <row r="32">
      <c r="A32" s="108"/>
      <c r="B32" s="21"/>
      <c r="C32" s="97">
        <v>5.0</v>
      </c>
      <c r="E32" s="102">
        <f>INDIRECT("'summary | ALG^({\gamma}) (high cost instances)'!L"&amp;ROW('summary | ALG^({gamma}) (high c'!L$66)+(ROW()-28) * 7)</f>
        <v>18171.15033</v>
      </c>
      <c r="F32" s="102">
        <f>INDIRECT("'summary | ALG^({\gamma}) (high cost instances)'!M"&amp;ROW('summary | ALG^({gamma}) (high c'!M$66)+(ROW()-28) * 7)</f>
        <v>17996.06966</v>
      </c>
      <c r="G32" s="102">
        <f>INDIRECT("'summary | ALG^({\gamma}) (high cost instances)'!N"&amp;ROW('summary | ALG^({gamma}) (high c'!N$66)+(ROW()-28) * 7)</f>
        <v>0.7237737054</v>
      </c>
      <c r="H32" s="102">
        <f>INDIRECT("'summary | ALG^({\gamma}) (high cost instances)'!O"&amp;ROW('summary | ALG^({gamma}) (high c'!O$66)+(ROW()-28) * 7)</f>
        <v>2146.879819</v>
      </c>
      <c r="I32" s="102">
        <f>INDIRECT("'summary | ALG^({\gamma}) (high cost instances)'!P"&amp;ROW('summary | ALG^({gamma}) (high c'!P$66)+(ROW()-28) * 7)</f>
        <v>1.209009093</v>
      </c>
    </row>
    <row r="33">
      <c r="A33" s="108"/>
      <c r="B33" s="21" t="s">
        <v>88</v>
      </c>
      <c r="C33" s="97">
        <v>1.0</v>
      </c>
      <c r="E33" s="103">
        <f>INDIRECT("'summary | ALG^({\gamma}) (high cost instances)'!R"&amp;ROW('summary | ALG^({gamma}) (high c'!R$66)+(ROW()-33) * 7)</f>
        <v>12662.077</v>
      </c>
      <c r="F33" s="103">
        <f>INDIRECT("'summary | ALG^({\gamma}) (high cost instances)'!S"&amp;ROW('summary | ALG^({gamma}) (high c'!S$66)+(ROW()-33) * 7)</f>
        <v>12662.02148</v>
      </c>
      <c r="G33" s="103">
        <f>INDIRECT("'summary | ALG^({\gamma}) (high cost instances)'!T"&amp;ROW('summary | ALG^({gamma}) (high c'!T$66)+(ROW()-33) * 7)</f>
        <v>0.0007060729699</v>
      </c>
      <c r="H33" s="103">
        <f>INDIRECT("'summary | ALG^({\gamma}) (high cost instances)'!U"&amp;ROW('summary | ALG^({gamma}) (high c'!U$66)+(ROW()-33) * 7)</f>
        <v>27.98377367</v>
      </c>
      <c r="I33" s="103">
        <f>INDIRECT("'summary | ALG^({\gamma}) (high cost instances)'!V"&amp;ROW('summary | ALG^({gamma}) (high c'!V$66)+(ROW()-33) * 7)</f>
        <v>1.076582108</v>
      </c>
    </row>
    <row r="34">
      <c r="A34" s="108"/>
      <c r="B34" s="21"/>
      <c r="C34" s="97">
        <v>2.0</v>
      </c>
      <c r="E34" s="102">
        <f>INDIRECT("'summary | ALG^({\gamma}) (high cost instances)'!R"&amp;ROW('summary | ALG^({gamma}) (high c'!R$66)+(ROW()-33) * 7)</f>
        <v>13451.95299</v>
      </c>
      <c r="F34" s="102">
        <f>INDIRECT("'summary | ALG^({\gamma}) (high cost instances)'!S"&amp;ROW('summary | ALG^({gamma}) (high c'!S$66)+(ROW()-33) * 7)</f>
        <v>13451.87099</v>
      </c>
      <c r="G34" s="102">
        <f>INDIRECT("'summary | ALG^({\gamma}) (high cost instances)'!T"&amp;ROW('summary | ALG^({gamma}) (high c'!T$66)+(ROW()-33) * 7)</f>
        <v>0.0004408709357</v>
      </c>
      <c r="H34" s="102">
        <f>INDIRECT("'summary | ALG^({\gamma}) (high cost instances)'!U"&amp;ROW('summary | ALG^({gamma}) (high c'!U$66)+(ROW()-33) * 7)</f>
        <v>594.5948308</v>
      </c>
      <c r="I34" s="102">
        <f>INDIRECT("'summary | ALG^({\gamma}) (high cost instances)'!V"&amp;ROW('summary | ALG^({gamma}) (high c'!V$66)+(ROW()-33) * 7)</f>
        <v>1.069178051</v>
      </c>
    </row>
    <row r="35">
      <c r="A35" s="108"/>
      <c r="B35" s="21"/>
      <c r="C35" s="97">
        <v>3.0</v>
      </c>
      <c r="E35" s="102">
        <f>INDIRECT("'summary | ALG^({\gamma}) (high cost instances)'!R"&amp;ROW('summary | ALG^({gamma}) (high c'!R$66)+(ROW()-33) * 7)</f>
        <v>14661.72333</v>
      </c>
      <c r="F35" s="102">
        <f>INDIRECT("'summary | ALG^({\gamma}) (high cost instances)'!S"&amp;ROW('summary | ALG^({gamma}) (high c'!S$66)+(ROW()-33) * 7)</f>
        <v>14570.5149</v>
      </c>
      <c r="G35" s="102">
        <f>INDIRECT("'summary | ALG^({\gamma}) (high cost instances)'!T"&amp;ROW('summary | ALG^({gamma}) (high c'!T$66)+(ROW()-33) * 7)</f>
        <v>0.4226521037</v>
      </c>
      <c r="H35" s="102">
        <f>INDIRECT("'summary | ALG^({\gamma}) (high cost instances)'!U"&amp;ROW('summary | ALG^({gamma}) (high c'!U$66)+(ROW()-33) * 7)</f>
        <v>1684.996611</v>
      </c>
      <c r="I35" s="102">
        <f>INDIRECT("'summary | ALG^({\gamma}) (high cost instances)'!V"&amp;ROW('summary | ALG^({gamma}) (high c'!V$66)+(ROW()-33) * 7)</f>
        <v>1.09156562</v>
      </c>
    </row>
    <row r="36">
      <c r="A36" s="108"/>
      <c r="B36" s="21"/>
      <c r="C36" s="97">
        <v>4.0</v>
      </c>
      <c r="E36" s="102">
        <f>INDIRECT("'summary | ALG^({\gamma}) (high cost instances)'!R"&amp;ROW('summary | ALG^({gamma}) (high c'!R$66)+(ROW()-33) * 7)</f>
        <v>16009.76666</v>
      </c>
      <c r="F36" s="102">
        <f>INDIRECT("'summary | ALG^({\gamma}) (high cost instances)'!S"&amp;ROW('summary | ALG^({gamma}) (high c'!S$66)+(ROW()-33) * 7)</f>
        <v>15691.19149</v>
      </c>
      <c r="G36" s="102">
        <f>INDIRECT("'summary | ALG^({\gamma}) (high cost instances)'!T"&amp;ROW('summary | ALG^({gamma}) (high c'!T$66)+(ROW()-33) * 7)</f>
        <v>1.484090638</v>
      </c>
      <c r="H36" s="102">
        <f>INDIRECT("'summary | ALG^({\gamma}) (high cost instances)'!U"&amp;ROW('summary | ALG^({gamma}) (high c'!U$66)+(ROW()-33) * 7)</f>
        <v>2702.253324</v>
      </c>
      <c r="I36" s="102">
        <f>INDIRECT("'summary | ALG^({\gamma}) (high cost instances)'!V"&amp;ROW('summary | ALG^({gamma}) (high c'!V$66)+(ROW()-33) * 7)</f>
        <v>1.133645049</v>
      </c>
    </row>
    <row r="37">
      <c r="A37" s="108"/>
      <c r="B37" s="21"/>
      <c r="C37" s="97">
        <v>5.0</v>
      </c>
      <c r="E37" s="102">
        <f>INDIRECT("'summary | ALG^({\gamma}) (high cost instances)'!R"&amp;ROW('summary | ALG^({gamma}) (high c'!R$66)+(ROW()-33) * 7)</f>
        <v>17498.666</v>
      </c>
      <c r="F37" s="102">
        <f>INDIRECT("'summary | ALG^({\gamma}) (high cost instances)'!S"&amp;ROW('summary | ALG^({gamma}) (high c'!S$66)+(ROW()-33) * 7)</f>
        <v>16843.47672</v>
      </c>
      <c r="G37" s="102">
        <f>INDIRECT("'summary | ALG^({\gamma}) (high cost instances)'!T"&amp;ROW('summary | ALG^({gamma}) (high c'!T$66)+(ROW()-33) * 7)</f>
        <v>2.75339253</v>
      </c>
      <c r="H37" s="102">
        <f>INDIRECT("'summary | ALG^({\gamma}) (high cost instances)'!U"&amp;ROW('summary | ALG^({gamma}) (high c'!U$66)+(ROW()-33) * 7)</f>
        <v>3113.37216</v>
      </c>
      <c r="I37" s="102">
        <f>INDIRECT("'summary | ALG^({\gamma}) (high cost instances)'!V"&amp;ROW('summary | ALG^({gamma}) (high c'!V$66)+(ROW()-33) * 7)</f>
        <v>1.164910044</v>
      </c>
    </row>
    <row r="38">
      <c r="A38" s="108"/>
      <c r="B38" s="21" t="s">
        <v>89</v>
      </c>
      <c r="C38" s="97">
        <v>1.0</v>
      </c>
      <c r="E38" s="103">
        <f>INDIRECT("'summary | ALG^({\gamma}) (high cost instances)'!X"&amp;ROW('summary | ALG^({gamma}) (high c'!X$66)+(ROW()-38) * 7)</f>
        <v>11903.28033</v>
      </c>
      <c r="F38" s="103">
        <f>INDIRECT("'summary | ALG^({\gamma}) (high cost instances)'!Y"&amp;ROW('summary | ALG^({gamma}) (high c'!Y$66)+(ROW()-38) * 7)</f>
        <v>11903.22625</v>
      </c>
      <c r="G38" s="103">
        <f>INDIRECT("'summary | ALG^({\gamma}) (high cost instances)'!Z"&amp;ROW('summary | ALG^({gamma}) (high c'!Z$66)+(ROW()-38) * 7)</f>
        <v>0.0004623127963</v>
      </c>
      <c r="H38" s="103">
        <f>INDIRECT("'summary | ALG^({\gamma}) (high cost instances)'!AA"&amp;ROW('summary | ALG^({gamma}) (high c'!AA$66)+(ROW()-38) * 7)</f>
        <v>14.41165525</v>
      </c>
      <c r="I38" s="103">
        <f>INDIRECT("'summary | ALG^({\gamma}) (high cost instances)'!AB"&amp;ROW('summary | ALG^({gamma}) (high c'!AB$66)+(ROW()-38) * 7)</f>
        <v>1.011161389</v>
      </c>
    </row>
    <row r="39">
      <c r="A39" s="108"/>
      <c r="B39" s="21"/>
      <c r="C39" s="97">
        <v>2.0</v>
      </c>
      <c r="E39" s="102">
        <f>INDIRECT("'summary | ALG^({\gamma}) (high cost instances)'!X"&amp;ROW('summary | ALG^({gamma}) (high c'!X$66)+(ROW()-38) * 7)</f>
        <v>12816.94167</v>
      </c>
      <c r="F39" s="102">
        <f>INDIRECT("'summary | ALG^({\gamma}) (high cost instances)'!Y"&amp;ROW('summary | ALG^({gamma}) (high c'!Y$66)+(ROW()-38) * 7)</f>
        <v>12803.16938</v>
      </c>
      <c r="G39" s="102">
        <f>INDIRECT("'summary | ALG^({\gamma}) (high cost instances)'!Z"&amp;ROW('summary | ALG^({gamma}) (high c'!Z$66)+(ROW()-38) * 7)</f>
        <v>0.06980514301</v>
      </c>
      <c r="H39" s="102">
        <f>INDIRECT("'summary | ALG^({\gamma}) (high cost instances)'!AA"&amp;ROW('summary | ALG^({gamma}) (high c'!AA$66)+(ROW()-38) * 7)</f>
        <v>1036.919217</v>
      </c>
      <c r="I39" s="102">
        <f>INDIRECT("'summary | ALG^({\gamma}) (high cost instances)'!AB"&amp;ROW('summary | ALG^({gamma}) (high c'!AB$66)+(ROW()-38) * 7)</f>
        <v>1.017088498</v>
      </c>
    </row>
    <row r="40">
      <c r="A40" s="108"/>
      <c r="B40" s="21"/>
      <c r="C40" s="97">
        <v>3.0</v>
      </c>
      <c r="E40" s="102">
        <f>INDIRECT("'summary | ALG^({\gamma}) (high cost instances)'!X"&amp;ROW('summary | ALG^({gamma}) (high c'!X$66)+(ROW()-38) * 7)</f>
        <v>14068.87267</v>
      </c>
      <c r="F40" s="102">
        <f>INDIRECT("'summary | ALG^({\gamma}) (high cost instances)'!Y"&amp;ROW('summary | ALG^({gamma}) (high c'!Y$66)+(ROW()-38) * 7)</f>
        <v>13763.71371</v>
      </c>
      <c r="G40" s="102">
        <f>INDIRECT("'summary | ALG^({\gamma}) (high cost instances)'!Z"&amp;ROW('summary | ALG^({gamma}) (high c'!Z$66)+(ROW()-38) * 7)</f>
        <v>1.588440094</v>
      </c>
      <c r="H40" s="102">
        <f>INDIRECT("'summary | ALG^({\gamma}) (high cost instances)'!AA"&amp;ROW('summary | ALG^({gamma}) (high c'!AA$66)+(ROW()-38) * 7)</f>
        <v>2483.038718</v>
      </c>
      <c r="I40" s="102">
        <f>INDIRECT("'summary | ALG^({\gamma}) (high cost instances)'!AB"&amp;ROW('summary | ALG^({gamma}) (high c'!AB$66)+(ROW()-38) * 7)</f>
        <v>1.044649683</v>
      </c>
    </row>
    <row r="41">
      <c r="A41" s="108"/>
      <c r="B41" s="21"/>
      <c r="C41" s="97">
        <v>4.0</v>
      </c>
      <c r="E41" s="102">
        <f>INDIRECT("'summary | ALG^({\gamma}) (high cost instances)'!X"&amp;ROW('summary | ALG^({gamma}) (high c'!X$66)+(ROW()-38) * 7)</f>
        <v>15434.25029</v>
      </c>
      <c r="F41" s="102">
        <f>INDIRECT("'summary | ALG^({\gamma}) (high cost instances)'!Y"&amp;ROW('summary | ALG^({gamma}) (high c'!Y$66)+(ROW()-38) * 7)</f>
        <v>14711.0738</v>
      </c>
      <c r="G41" s="102">
        <f>INDIRECT("'summary | ALG^({\gamma}) (high cost instances)'!Z"&amp;ROW('summary | ALG^({gamma}) (high c'!Z$66)+(ROW()-38) * 7)</f>
        <v>3.429645272</v>
      </c>
      <c r="H41" s="102">
        <f>INDIRECT("'summary | ALG^({\gamma}) (high cost instances)'!AA"&amp;ROW('summary | ALG^({gamma}) (high c'!AA$66)+(ROW()-38) * 7)</f>
        <v>3214.762017</v>
      </c>
      <c r="I41" s="102">
        <f>INDIRECT("'summary | ALG^({\gamma}) (high cost instances)'!AB"&amp;ROW('summary | ALG^({gamma}) (high c'!AB$66)+(ROW()-38) * 7)</f>
        <v>1.087726143</v>
      </c>
    </row>
    <row r="42">
      <c r="A42" s="108"/>
      <c r="B42" s="21"/>
      <c r="C42" s="97">
        <v>5.0</v>
      </c>
      <c r="E42" s="102">
        <f>INDIRECT("'summary | ALG^({\gamma}) (high cost instances)'!X"&amp;ROW('summary | ALG^({gamma}) (high c'!X$66)+(ROW()-38) * 7)</f>
        <v>17015.82442</v>
      </c>
      <c r="F42" s="102">
        <f>INDIRECT("'summary | ALG^({\gamma}) (high cost instances)'!Y"&amp;ROW('summary | ALG^({gamma}) (high c'!Y$66)+(ROW()-38) * 7)</f>
        <v>15735.01961</v>
      </c>
      <c r="G42" s="102">
        <f>INDIRECT("'summary | ALG^({\gamma}) (high cost instances)'!Z"&amp;ROW('summary | ALG^({gamma}) (high c'!Z$66)+(ROW()-38) * 7)</f>
        <v>5.711716623</v>
      </c>
      <c r="H42" s="102">
        <f>INDIRECT("'summary | ALG^({\gamma}) (high cost instances)'!AA"&amp;ROW('summary | ALG^({gamma}) (high c'!AA$66)+(ROW()-38) * 7)</f>
        <v>4728.934807</v>
      </c>
      <c r="I42" s="102">
        <f>INDIRECT("'summary | ALG^({\gamma}) (high cost instances)'!AB"&amp;ROW('summary | ALG^({gamma}) (high c'!AB$66)+(ROW()-38) * 7)</f>
        <v>1.130970208</v>
      </c>
    </row>
    <row r="43">
      <c r="A43" s="108"/>
      <c r="B43" s="21" t="s">
        <v>90</v>
      </c>
      <c r="C43" s="97">
        <v>1.0</v>
      </c>
      <c r="E43" s="103">
        <f>INDIRECT("'summary | ALG^({\gamma}) (high cost instances)'!AD"&amp;ROW('summary | ALG^({gamma}) (high c'!AD$66)+(ROW()-43) * 7)</f>
        <v>11777.98566</v>
      </c>
      <c r="F43" s="103">
        <f>INDIRECT("'summary | ALG^({\gamma}) (high cost instances)'!AE"&amp;ROW('summary | ALG^({gamma}) (high c'!AE$66)+(ROW()-43) * 7)</f>
        <v>11777.98566</v>
      </c>
      <c r="G43" s="103">
        <f>INDIRECT("'summary | ALG^({\gamma}) (high cost instances)'!AF"&amp;ROW('summary | ALG^({gamma}) (high c'!AF$66)+(ROW()-43) * 7)</f>
        <v>0</v>
      </c>
      <c r="H43" s="103">
        <f>INDIRECT("'summary | ALG^({\gamma}) (high cost instances)'!AG"&amp;ROW('summary | ALG^({gamma}) (high c'!AG$66)+(ROW()-43) * 7)</f>
        <v>27.33035002</v>
      </c>
      <c r="I43" s="103">
        <f>INDIRECT("'summary | ALG^({\gamma}) (high cost instances)'!AH"&amp;ROW('summary | ALG^({gamma}) (high c'!AH$66)+(ROW()-43) * 7)</f>
        <v>1.000001889</v>
      </c>
    </row>
    <row r="44">
      <c r="A44" s="108"/>
      <c r="B44" s="21"/>
      <c r="C44" s="97">
        <v>2.0</v>
      </c>
      <c r="E44" s="102">
        <f>INDIRECT("'summary | ALG^({\gamma}) (high cost instances)'!AD"&amp;ROW('summary | ALG^({gamma}) (high c'!AD$66)+(ROW()-43) * 7)</f>
        <v>12749.289</v>
      </c>
      <c r="F44" s="102">
        <f>INDIRECT("'summary | ALG^({\gamma}) (high cost instances)'!AE"&amp;ROW('summary | ALG^({gamma}) (high c'!AE$66)+(ROW()-43) * 7)</f>
        <v>12568.10697</v>
      </c>
      <c r="G44" s="102">
        <f>INDIRECT("'summary | ALG^({\gamma}) (high cost instances)'!AF"&amp;ROW('summary | ALG^({gamma}) (high c'!AF$66)+(ROW()-43) * 7)</f>
        <v>0.9619886854</v>
      </c>
      <c r="H44" s="102">
        <f>INDIRECT("'summary | ALG^({\gamma}) (high cost instances)'!AG"&amp;ROW('summary | ALG^({gamma}) (high c'!AG$66)+(ROW()-43) * 7)</f>
        <v>1807.037695</v>
      </c>
      <c r="I44" s="102">
        <f>INDIRECT("'summary | ALG^({\gamma}) (high cost instances)'!AH"&amp;ROW('summary | ALG^({gamma}) (high c'!AH$66)+(ROW()-43) * 7)</f>
        <v>1.009443124</v>
      </c>
    </row>
    <row r="45">
      <c r="A45" s="108"/>
      <c r="B45" s="21"/>
      <c r="C45" s="97">
        <v>3.0</v>
      </c>
      <c r="E45" s="102">
        <f>INDIRECT("'summary | ALG^({\gamma}) (high cost instances)'!AD"&amp;ROW('summary | ALG^({gamma}) (high c'!AD$66)+(ROW()-43) * 7)</f>
        <v>14017.213</v>
      </c>
      <c r="F45" s="102">
        <f>INDIRECT("'summary | ALG^({\gamma}) (high cost instances)'!AE"&amp;ROW('summary | ALG^({gamma}) (high c'!AE$66)+(ROW()-43) * 7)</f>
        <v>13375.32678</v>
      </c>
      <c r="G45" s="102">
        <f>INDIRECT("'summary | ALG^({\gamma}) (high cost instances)'!AF"&amp;ROW('summary | ALG^({gamma}) (high c'!AF$66)+(ROW()-43) * 7)</f>
        <v>3.384499358</v>
      </c>
      <c r="H45" s="102">
        <f>INDIRECT("'summary | ALG^({\gamma}) (high cost instances)'!AG"&amp;ROW('summary | ALG^({gamma}) (high c'!AG$66)+(ROW()-43) * 7)</f>
        <v>3180.94905</v>
      </c>
      <c r="I45" s="102">
        <f>INDIRECT("'summary | ALG^({\gamma}) (high cost instances)'!AH"&amp;ROW('summary | ALG^({gamma}) (high c'!AH$66)+(ROW()-43) * 7)</f>
        <v>1.039886135</v>
      </c>
    </row>
    <row r="46">
      <c r="A46" s="108"/>
      <c r="B46" s="21"/>
      <c r="C46" s="97">
        <v>4.0</v>
      </c>
      <c r="E46" s="102">
        <f>INDIRECT("'summary | ALG^({\gamma}) (high cost instances)'!AD"&amp;ROW('summary | ALG^({gamma}) (high c'!AD$66)+(ROW()-43) * 7)</f>
        <v>15409.31896</v>
      </c>
      <c r="F46" s="102">
        <f>INDIRECT("'summary | ALG^({\gamma}) (high cost instances)'!AE"&amp;ROW('summary | ALG^({gamma}) (high c'!AE$66)+(ROW()-43) * 7)</f>
        <v>14065.374</v>
      </c>
      <c r="G46" s="102">
        <f>INDIRECT("'summary | ALG^({\gamma}) (high cost instances)'!AF"&amp;ROW('summary | ALG^({gamma}) (high c'!AF$66)+(ROW()-43) * 7)</f>
        <v>6.707534694</v>
      </c>
      <c r="H46" s="102">
        <f>INDIRECT("'summary | ALG^({\gamma}) (high cost instances)'!AG"&amp;ROW('summary | ALG^({gamma}) (high c'!AG$66)+(ROW()-43) * 7)</f>
        <v>5301.266704</v>
      </c>
      <c r="I46" s="102">
        <f>INDIRECT("'summary | ALG^({\gamma}) (high cost instances)'!AH"&amp;ROW('summary | ALG^({gamma}) (high c'!AH$66)+(ROW()-43) * 7)</f>
        <v>1.086389999</v>
      </c>
    </row>
    <row r="47">
      <c r="A47" s="108"/>
      <c r="B47" s="21"/>
      <c r="C47" s="97">
        <v>5.0</v>
      </c>
      <c r="E47" s="102">
        <f>INDIRECT("'summary | ALG^({\gamma}) (high cost instances)'!AD"&amp;ROW('summary | ALG^({gamma}) (high c'!AD$66)+(ROW()-43) * 7)</f>
        <v>16944.64847</v>
      </c>
      <c r="F47" s="102">
        <f>INDIRECT("'summary | ALG^({\gamma}) (high cost instances)'!AE"&amp;ROW('summary | ALG^({gamma}) (high c'!AE$66)+(ROW()-43) * 7)</f>
        <v>14929.10171</v>
      </c>
      <c r="G47" s="102">
        <f>INDIRECT("'summary | ALG^({\gamma}) (high cost instances)'!AF"&amp;ROW('summary | ALG^({gamma}) (high c'!AF$66)+(ROW()-43) * 7)</f>
        <v>9.444101964</v>
      </c>
      <c r="H47" s="102">
        <f>INDIRECT("'summary | ALG^({\gamma}) (high cost instances)'!AG"&amp;ROW('summary | ALG^({gamma}) (high c'!AG$66)+(ROW()-43) * 7)</f>
        <v>5675.826532</v>
      </c>
      <c r="I47" s="102">
        <f>INDIRECT("'summary | ALG^({\gamma}) (high cost instances)'!AH"&amp;ROW('summary | ALG^({gamma}) (high c'!AH$66)+(ROW()-43) * 7)</f>
        <v>1.12417184</v>
      </c>
    </row>
    <row r="48">
      <c r="A48" s="108"/>
      <c r="B48" s="21" t="s">
        <v>86</v>
      </c>
      <c r="C48" s="97">
        <v>1.0</v>
      </c>
      <c r="E48" s="103">
        <f>INDIRECT("'summary | ALG^({\gamma}) (high cost instances)'!AJ"&amp;ROW('summary | ALG^({gamma}) (high c'!AJ$66)+(ROW()-48) * 7)</f>
        <v>12442.439</v>
      </c>
      <c r="F48" s="103">
        <f>INDIRECT("'summary | ALG^({\gamma}) (high cost instances)'!AK"&amp;ROW('summary | ALG^({gamma}) (high c'!AK$66)+(ROW()-48) * 7)</f>
        <v>12442.439</v>
      </c>
      <c r="G48" s="103">
        <f>INDIRECT("'summary | ALG^({\gamma}) (high cost instances)'!AL"&amp;ROW('summary | ALG^({gamma}) (high c'!AL$66)+(ROW()-48) * 7)</f>
        <v>0</v>
      </c>
      <c r="H48" s="103">
        <f>INDIRECT("'summary | ALG^({\gamma}) (high cost instances)'!AM"&amp;ROW('summary | ALG^({gamma}) (high c'!AM$66)+(ROW()-48) * 7)</f>
        <v>445.1720701</v>
      </c>
      <c r="I48" s="103">
        <f>INDIRECT("'summary | ALG^({\gamma}) (high cost instances)'!AN"&amp;ROW('summary | ALG^({gamma}) (high c'!AN$66)+(ROW()-48) * 7)</f>
        <v>1.054385727</v>
      </c>
    </row>
    <row r="49">
      <c r="A49" s="108"/>
      <c r="B49" s="21"/>
      <c r="C49" s="97">
        <v>2.0</v>
      </c>
      <c r="E49" s="102">
        <f>INDIRECT("'summary | ALG^({\gamma}) (high cost instances)'!AJ"&amp;ROW('summary | ALG^({gamma}) (high c'!AJ$66)+(ROW()-48) * 7)</f>
        <v>13338.88433</v>
      </c>
      <c r="F49" s="102">
        <f>INDIRECT("'summary | ALG^({\gamma}) (high cost instances)'!AK"&amp;ROW('summary | ALG^({gamma}) (high c'!AK$66)+(ROW()-48) * 7)</f>
        <v>13338.851</v>
      </c>
      <c r="G49" s="102">
        <f>INDIRECT("'summary | ALG^({\gamma}) (high cost instances)'!AL"&amp;ROW('summary | ALG^({gamma}) (high c'!AL$66)+(ROW()-48) * 7)</f>
        <v>0.0002002183581</v>
      </c>
      <c r="H49" s="102">
        <f>INDIRECT("'summary | ALG^({\gamma}) (high cost instances)'!AM"&amp;ROW('summary | ALG^({gamma}) (high c'!AM$66)+(ROW()-48) * 7)</f>
        <v>810.3902541</v>
      </c>
      <c r="I49" s="102">
        <f>INDIRECT("'summary | ALG^({\gamma}) (high cost instances)'!AN"&amp;ROW('summary | ALG^({gamma}) (high c'!AN$66)+(ROW()-48) * 7)</f>
        <v>1.054021107</v>
      </c>
    </row>
    <row r="50">
      <c r="A50" s="108"/>
      <c r="B50" s="21"/>
      <c r="C50" s="97">
        <v>3.0</v>
      </c>
      <c r="E50" s="102">
        <f>INDIRECT("'summary | ALG^({\gamma}) (high cost instances)'!AJ"&amp;ROW('summary | ALG^({gamma}) (high c'!AJ$66)+(ROW()-48) * 7)</f>
        <v>14614.97</v>
      </c>
      <c r="F50" s="102">
        <f>INDIRECT("'summary | ALG^({\gamma}) (high cost instances)'!AK"&amp;ROW('summary | ALG^({gamma}) (high c'!AK$66)+(ROW()-48) * 7)</f>
        <v>14614.90333</v>
      </c>
      <c r="G50" s="102">
        <f>INDIRECT("'summary | ALG^({\gamma}) (high cost instances)'!AL"&amp;ROW('summary | ALG^({gamma}) (high c'!AL$66)+(ROW()-48) * 7)</f>
        <v>0.0003259658531</v>
      </c>
      <c r="H50" s="102">
        <f>INDIRECT("'summary | ALG^({\gamma}) (high cost instances)'!AM"&amp;ROW('summary | ALG^({gamma}) (high c'!AM$66)+(ROW()-48) * 7)</f>
        <v>1360.149551</v>
      </c>
      <c r="I50" s="102">
        <f>INDIRECT("'summary | ALG^({\gamma}) (high cost instances)'!AN"&amp;ROW('summary | ALG^({gamma}) (high c'!AN$66)+(ROW()-48) * 7)</f>
        <v>1.085102024</v>
      </c>
    </row>
    <row r="51">
      <c r="A51" s="108"/>
      <c r="B51" s="21"/>
      <c r="C51" s="97">
        <v>4.0</v>
      </c>
      <c r="E51" s="102">
        <f>INDIRECT("'summary | ALG^({\gamma}) (high cost instances)'!AJ"&amp;ROW('summary | ALG^({gamma}) (high c'!AJ$66)+(ROW()-48) * 7)</f>
        <v>15966.508</v>
      </c>
      <c r="F51" s="102">
        <f>INDIRECT("'summary | ALG^({\gamma}) (high cost instances)'!AK"&amp;ROW('summary | ALG^({gamma}) (high c'!AK$66)+(ROW()-48) * 7)</f>
        <v>15966.508</v>
      </c>
      <c r="G51" s="102">
        <f>INDIRECT("'summary | ALG^({\gamma}) (high cost instances)'!AL"&amp;ROW('summary | ALG^({gamma}) (high c'!AL$66)+(ROW()-48) * 7)</f>
        <v>0</v>
      </c>
      <c r="H51" s="102">
        <f>INDIRECT("'summary | ALG^({\gamma}) (high cost instances)'!AM"&amp;ROW('summary | ALG^({gamma}) (high c'!AM$66)+(ROW()-48) * 7)</f>
        <v>2124.72919</v>
      </c>
      <c r="I51" s="102">
        <f>INDIRECT("'summary | ALG^({\gamma}) (high cost instances)'!AN"&amp;ROW('summary | ALG^({gamma}) (high c'!AN$66)+(ROW()-48) * 7)</f>
        <v>1.129183594</v>
      </c>
    </row>
    <row r="52">
      <c r="A52" s="108"/>
      <c r="B52" s="21"/>
      <c r="C52" s="97">
        <v>5.0</v>
      </c>
      <c r="E52" s="102">
        <f>INDIRECT("'summary | ALG^({\gamma}) (high cost instances)'!AJ"&amp;ROW('summary | ALG^({gamma}) (high c'!AJ$66)+(ROW()-48) * 7)</f>
        <v>17491.03167</v>
      </c>
      <c r="F52" s="102">
        <f>INDIRECT("'summary | ALG^({\gamma}) (high cost instances)'!AK"&amp;ROW('summary | ALG^({gamma}) (high c'!AK$66)+(ROW()-48) * 7)</f>
        <v>17491.03167</v>
      </c>
      <c r="G52" s="102">
        <f>INDIRECT("'summary | ALG^({\gamma}) (high cost instances)'!AL"&amp;ROW('summary | ALG^({gamma}) (high c'!AL$66)+(ROW()-48) * 7)</f>
        <v>0</v>
      </c>
      <c r="H52" s="102">
        <f>INDIRECT("'summary | ALG^({\gamma}) (high cost instances)'!AM"&amp;ROW('summary | ALG^({gamma}) (high c'!AM$66)+(ROW()-48) * 7)</f>
        <v>2595.249677</v>
      </c>
      <c r="I52" s="102">
        <f>INDIRECT("'summary | ALG^({\gamma}) (high cost instances)'!AN"&amp;ROW('summary | ALG^({gamma}) (high c'!AN$66)+(ROW()-48) * 7)</f>
        <v>1.162201203</v>
      </c>
    </row>
    <row r="53">
      <c r="A53" s="108"/>
      <c r="B53" s="104" t="s">
        <v>87</v>
      </c>
      <c r="C53" s="97">
        <v>1.0</v>
      </c>
      <c r="E53" s="103">
        <f>INDIRECT("'summary | ALG^({\gamma}) (high cost instances)'!AV"&amp;ROW('summary | ALG^({gamma}) (high c'!AV$66)+(ROW()-53) * 7)</f>
        <v>15345.73533</v>
      </c>
      <c r="F53" s="103">
        <f>INDIRECT("'summary | ALG^({\gamma}) (high cost instances)'!AW"&amp;ROW('summary | ALG^({gamma}) (high c'!AW$66)+(ROW()-53) * 7)</f>
        <v>15345.702</v>
      </c>
      <c r="G53" s="103">
        <f>INDIRECT("'summary | ALG^({\gamma}) (high cost instances)'!AX"&amp;ROW('summary | ALG^({gamma}) (high c'!AX$66)+(ROW()-53) * 7)</f>
        <v>0.0001289023411</v>
      </c>
      <c r="H53" s="103">
        <f>INDIRECT("'summary | ALG^({\gamma}) (high cost instances)'!AY"&amp;ROW('summary | ALG^({gamma}) (high c'!AY$66)+(ROW()-53) * 7)</f>
        <v>3.631467597</v>
      </c>
      <c r="I53" s="103">
        <f>INDIRECT("'summary | ALG^({\gamma}) (high cost instances)'!AZ"&amp;ROW('summary | ALG^({gamma}) (high c'!AZ$66)+(ROW()-53) * 7)</f>
        <v>1.317612879</v>
      </c>
    </row>
    <row r="54">
      <c r="A54" s="108"/>
      <c r="B54" s="21"/>
      <c r="C54" s="97">
        <v>2.0</v>
      </c>
      <c r="E54" s="102">
        <f>INDIRECT("'summary | ALG^({\gamma}) (high cost instances)'!AV"&amp;ROW('summary | ALG^({gamma}) (high c'!AV$66)+(ROW()-53) * 7)</f>
        <v>16250.86867</v>
      </c>
      <c r="F54" s="102">
        <f>INDIRECT("'summary | ALG^({\gamma}) (high cost instances)'!AW"&amp;ROW('summary | ALG^({gamma}) (high c'!AW$66)+(ROW()-53) * 7)</f>
        <v>16250.83533</v>
      </c>
      <c r="G54" s="102">
        <f>INDIRECT("'summary | ALG^({\gamma}) (high cost instances)'!AX"&amp;ROW('summary | ALG^({gamma}) (high c'!AX$66)+(ROW()-53) * 7)</f>
        <v>0.0001877359959</v>
      </c>
      <c r="H54" s="102">
        <f>INDIRECT("'summary | ALG^({\gamma}) (high cost instances)'!AY"&amp;ROW('summary | ALG^({gamma}) (high c'!AY$66)+(ROW()-53) * 7)</f>
        <v>19.37486873</v>
      </c>
      <c r="I54" s="102">
        <f>INDIRECT("'summary | ALG^({\gamma}) (high cost instances)'!AZ"&amp;ROW('summary | ALG^({gamma}) (high c'!AZ$66)+(ROW()-53) * 7)</f>
        <v>1.295305994</v>
      </c>
    </row>
    <row r="55">
      <c r="A55" s="108"/>
      <c r="B55" s="21"/>
      <c r="C55" s="97">
        <v>3.0</v>
      </c>
      <c r="E55" s="102">
        <f>INDIRECT("'summary | ALG^({\gamma}) (high cost instances)'!AV"&amp;ROW('summary | ALG^({gamma}) (high c'!AV$66)+(ROW()-53) * 7)</f>
        <v>17245.93867</v>
      </c>
      <c r="F55" s="102">
        <f>INDIRECT("'summary | ALG^({\gamma}) (high cost instances)'!AW"&amp;ROW('summary | ALG^({gamma}) (high c'!AW$66)+(ROW()-53) * 7)</f>
        <v>17245.90533</v>
      </c>
      <c r="G55" s="102">
        <f>INDIRECT("'summary | ALG^({\gamma}) (high cost instances)'!AX"&amp;ROW('summary | ALG^({gamma}) (high c'!AX$66)+(ROW()-53) * 7)</f>
        <v>0.0001764748755</v>
      </c>
      <c r="H55" s="102">
        <f>INDIRECT("'summary | ALG^({\gamma}) (high cost instances)'!AY"&amp;ROW('summary | ALG^({gamma}) (high c'!AY$66)+(ROW()-53) * 7)</f>
        <v>200.107069</v>
      </c>
      <c r="I55" s="102">
        <f>INDIRECT("'summary | ALG^({\gamma}) (high cost instances)'!AZ"&amp;ROW('summary | ALG^({gamma}) (high c'!AZ$66)+(ROW()-53) * 7)</f>
        <v>1.289788035</v>
      </c>
    </row>
    <row r="56">
      <c r="A56" s="108"/>
      <c r="B56" s="21"/>
      <c r="C56" s="97">
        <v>4.0</v>
      </c>
      <c r="E56" s="102">
        <f>INDIRECT("'summary | ALG^({\gamma}) (high cost instances)'!AV"&amp;ROW('summary | ALG^({gamma}) (high c'!AV$66)+(ROW()-53) * 7)</f>
        <v>18461.33666</v>
      </c>
      <c r="F56" s="102">
        <f>INDIRECT("'summary | ALG^({\gamma}) (high cost instances)'!AW"&amp;ROW('summary | ALG^({gamma}) (high c'!AW$66)+(ROW()-53) * 7)</f>
        <v>18453.97</v>
      </c>
      <c r="G56" s="102">
        <f>INDIRECT("'summary | ALG^({\gamma}) (high cost instances)'!AX"&amp;ROW('summary | ALG^({gamma}) (high c'!AX$66)+(ROW()-53) * 7)</f>
        <v>0.02525826577</v>
      </c>
      <c r="H56" s="102">
        <f>INDIRECT("'summary | ALG^({\gamma}) (high cost instances)'!AY"&amp;ROW('summary | ALG^({gamma}) (high c'!AY$66)+(ROW()-53) * 7)</f>
        <v>793.9028857</v>
      </c>
      <c r="I56" s="102">
        <f>INDIRECT("'summary | ALG^({\gamma}) (high cost instances)'!AZ"&amp;ROW('summary | ALG^({gamma}) (high c'!AZ$66)+(ROW()-53) * 7)</f>
        <v>1.308127316</v>
      </c>
    </row>
    <row r="57">
      <c r="A57" s="108"/>
      <c r="B57" s="21"/>
      <c r="C57" s="97">
        <v>5.0</v>
      </c>
      <c r="E57" s="102">
        <f>INDIRECT("'summary | ALG^({\gamma}) (high cost instances)'!AV"&amp;ROW('summary | ALG^({gamma}) (high c'!AV$66)+(ROW()-53) * 7)</f>
        <v>20045.107</v>
      </c>
      <c r="F57" s="102">
        <f>INDIRECT("'summary | ALG^({\gamma}) (high cost instances)'!AW"&amp;ROW('summary | ALG^({gamma}) (high c'!AW$66)+(ROW()-53) * 7)</f>
        <v>20014.67367</v>
      </c>
      <c r="G57" s="102">
        <f>INDIRECT("'summary | ALG^({\gamma}) (high cost instances)'!AX"&amp;ROW('summary | ALG^({gamma}) (high c'!AX$66)+(ROW()-53) * 7)</f>
        <v>0.1159680723</v>
      </c>
      <c r="H57" s="102">
        <f>INDIRECT("'summary | ALG^({\gamma}) (high cost instances)'!AY"&amp;ROW('summary | ALG^({gamma}) (high c'!AY$66)+(ROW()-53) * 7)</f>
        <v>977.3997162</v>
      </c>
      <c r="I57" s="102">
        <f>INDIRECT("'summary | ALG^({\gamma}) (high cost instances)'!AZ"&amp;ROW('summary | ALG^({gamma}) (high c'!AZ$66)+(ROW()-53) * 7)</f>
        <v>1.343443427</v>
      </c>
    </row>
  </sheetData>
  <mergeCells count="3">
    <mergeCell ref="A1:A2"/>
    <mergeCell ref="D1:D1024"/>
    <mergeCell ref="E1:I1"/>
  </mergeCells>
  <drawing r:id="rId1"/>
</worksheet>
</file>